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218000\2018-000130_MK-Jamská-ZR\RDS\F_Rozpočtová část\2022-04-19_oprva.obchodni.nazvy\2022-04-21-Místní komunikace Jamská - Nákupní park [zadání]\"/>
    </mc:Choice>
  </mc:AlternateContent>
  <bookViews>
    <workbookView xWindow="0" yWindow="0" windowWidth="16380" windowHeight="8190" tabRatio="500" activeTab="1"/>
  </bookViews>
  <sheets>
    <sheet name="Rekapitulace stavby" sheetId="1" r:id="rId1"/>
    <sheet name="SSZ21_01 - Místní komunik..." sheetId="2" r:id="rId2"/>
  </sheets>
  <definedNames>
    <definedName name="_xlnm._FilterDatabase" localSheetId="1" hidden="1">'SSZ21_01 - Místní komunik...'!$C$117:$K$144</definedName>
    <definedName name="_xlnm.Print_Titles" localSheetId="0">'Rekapitulace stavby'!$92:$92</definedName>
    <definedName name="_xlnm.Print_Titles" localSheetId="1">'SSZ21_01 - Místní komunik...'!$117:$117</definedName>
    <definedName name="_xlnm.Print_Area" localSheetId="0">'Rekapitulace stavby'!$D$4:$AO$76,'Rekapitulace stavby'!$C$82:$AQ$96</definedName>
    <definedName name="_xlnm.Print_Area" localSheetId="1">'SSZ21_01 - Místní komunik...'!$C$4:$J$76,'SSZ21_01 - Místní komunik...'!$C$82:$J$101,'SSZ21_01 - Místní komunik...'!$C$107:$K$144</definedName>
  </definedName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31" i="2" l="1"/>
  <c r="J132" i="2"/>
  <c r="J133" i="2"/>
  <c r="J134" i="2"/>
  <c r="J135" i="2"/>
  <c r="BK144" i="2" l="1"/>
  <c r="BI144" i="2"/>
  <c r="BH144" i="2"/>
  <c r="BG144" i="2"/>
  <c r="BF144" i="2"/>
  <c r="T144" i="2"/>
  <c r="T142" i="2" s="1"/>
  <c r="T141" i="2" s="1"/>
  <c r="R144" i="2"/>
  <c r="P144" i="2"/>
  <c r="J144" i="2"/>
  <c r="BE144" i="2" s="1"/>
  <c r="BK143" i="2"/>
  <c r="BI143" i="2"/>
  <c r="BH143" i="2"/>
  <c r="BG143" i="2"/>
  <c r="BF143" i="2"/>
  <c r="T143" i="2"/>
  <c r="R143" i="2"/>
  <c r="P143" i="2"/>
  <c r="J143" i="2"/>
  <c r="BE143" i="2" s="1"/>
  <c r="BK142" i="2"/>
  <c r="J142" i="2" s="1"/>
  <c r="J100" i="2" s="1"/>
  <c r="P142" i="2"/>
  <c r="P141" i="2" s="1"/>
  <c r="BK140" i="2"/>
  <c r="BK139" i="2" s="1"/>
  <c r="J139" i="2" s="1"/>
  <c r="J98" i="2" s="1"/>
  <c r="BI140" i="2"/>
  <c r="BH140" i="2"/>
  <c r="BG140" i="2"/>
  <c r="BF140" i="2"/>
  <c r="T140" i="2"/>
  <c r="T139" i="2" s="1"/>
  <c r="R140" i="2"/>
  <c r="R139" i="2" s="1"/>
  <c r="P140" i="2"/>
  <c r="P139" i="2" s="1"/>
  <c r="J140" i="2"/>
  <c r="BE140" i="2" s="1"/>
  <c r="BK138" i="2"/>
  <c r="BI138" i="2"/>
  <c r="BH138" i="2"/>
  <c r="BG138" i="2"/>
  <c r="BF138" i="2"/>
  <c r="T138" i="2"/>
  <c r="R138" i="2"/>
  <c r="P138" i="2"/>
  <c r="J138" i="2"/>
  <c r="BE138" i="2" s="1"/>
  <c r="BK137" i="2"/>
  <c r="BI137" i="2"/>
  <c r="BH137" i="2"/>
  <c r="BG137" i="2"/>
  <c r="BF137" i="2"/>
  <c r="BE137" i="2"/>
  <c r="T137" i="2"/>
  <c r="R137" i="2"/>
  <c r="P137" i="2"/>
  <c r="J137" i="2"/>
  <c r="BK136" i="2"/>
  <c r="BI136" i="2"/>
  <c r="BH136" i="2"/>
  <c r="BG136" i="2"/>
  <c r="BF136" i="2"/>
  <c r="T136" i="2"/>
  <c r="R136" i="2"/>
  <c r="P136" i="2"/>
  <c r="J136" i="2"/>
  <c r="BE136" i="2" s="1"/>
  <c r="BK135" i="2"/>
  <c r="BI135" i="2"/>
  <c r="BH135" i="2"/>
  <c r="BG135" i="2"/>
  <c r="BF135" i="2"/>
  <c r="T135" i="2"/>
  <c r="R135" i="2"/>
  <c r="P135" i="2"/>
  <c r="BE135" i="2"/>
  <c r="BK134" i="2"/>
  <c r="BI134" i="2"/>
  <c r="BH134" i="2"/>
  <c r="BG134" i="2"/>
  <c r="BF134" i="2"/>
  <c r="T134" i="2"/>
  <c r="R134" i="2"/>
  <c r="P134" i="2"/>
  <c r="BE134" i="2"/>
  <c r="BK133" i="2"/>
  <c r="BI133" i="2"/>
  <c r="BH133" i="2"/>
  <c r="BG133" i="2"/>
  <c r="BF133" i="2"/>
  <c r="BE133" i="2"/>
  <c r="T133" i="2"/>
  <c r="R133" i="2"/>
  <c r="P133" i="2"/>
  <c r="BK132" i="2"/>
  <c r="BI132" i="2"/>
  <c r="BH132" i="2"/>
  <c r="BG132" i="2"/>
  <c r="BF132" i="2"/>
  <c r="BE132" i="2"/>
  <c r="T132" i="2"/>
  <c r="R132" i="2"/>
  <c r="P132" i="2"/>
  <c r="BK131" i="2"/>
  <c r="BI131" i="2"/>
  <c r="BH131" i="2"/>
  <c r="BG131" i="2"/>
  <c r="BF131" i="2"/>
  <c r="T131" i="2"/>
  <c r="R131" i="2"/>
  <c r="P131" i="2"/>
  <c r="BE131" i="2"/>
  <c r="BK130" i="2"/>
  <c r="BI130" i="2"/>
  <c r="BH130" i="2"/>
  <c r="BG130" i="2"/>
  <c r="BF130" i="2"/>
  <c r="T130" i="2"/>
  <c r="R130" i="2"/>
  <c r="P130" i="2"/>
  <c r="J130" i="2"/>
  <c r="BE130" i="2" s="1"/>
  <c r="BK129" i="2"/>
  <c r="BI129" i="2"/>
  <c r="BH129" i="2"/>
  <c r="BG129" i="2"/>
  <c r="BF129" i="2"/>
  <c r="T129" i="2"/>
  <c r="R129" i="2"/>
  <c r="P129" i="2"/>
  <c r="J129" i="2"/>
  <c r="BE129" i="2" s="1"/>
  <c r="BK128" i="2"/>
  <c r="BI128" i="2"/>
  <c r="BH128" i="2"/>
  <c r="BG128" i="2"/>
  <c r="BF128" i="2"/>
  <c r="BE128" i="2"/>
  <c r="T128" i="2"/>
  <c r="R128" i="2"/>
  <c r="P128" i="2"/>
  <c r="J128" i="2"/>
  <c r="BK127" i="2"/>
  <c r="BI127" i="2"/>
  <c r="BH127" i="2"/>
  <c r="BG127" i="2"/>
  <c r="BF127" i="2"/>
  <c r="T127" i="2"/>
  <c r="R127" i="2"/>
  <c r="P127" i="2"/>
  <c r="J127" i="2"/>
  <c r="BE127" i="2" s="1"/>
  <c r="BK126" i="2"/>
  <c r="BI126" i="2"/>
  <c r="BH126" i="2"/>
  <c r="BG126" i="2"/>
  <c r="BF126" i="2"/>
  <c r="T126" i="2"/>
  <c r="R126" i="2"/>
  <c r="P126" i="2"/>
  <c r="J126" i="2"/>
  <c r="BE126" i="2" s="1"/>
  <c r="BK124" i="2"/>
  <c r="BI124" i="2"/>
  <c r="BH124" i="2"/>
  <c r="BG124" i="2"/>
  <c r="BF124" i="2"/>
  <c r="T124" i="2"/>
  <c r="R124" i="2"/>
  <c r="P124" i="2"/>
  <c r="J124" i="2"/>
  <c r="BE124" i="2" s="1"/>
  <c r="BK123" i="2"/>
  <c r="BI123" i="2"/>
  <c r="BH123" i="2"/>
  <c r="BG123" i="2"/>
  <c r="BF123" i="2"/>
  <c r="T123" i="2"/>
  <c r="R123" i="2"/>
  <c r="P123" i="2"/>
  <c r="J123" i="2"/>
  <c r="BE123" i="2" s="1"/>
  <c r="BK122" i="2"/>
  <c r="BI122" i="2"/>
  <c r="BH122" i="2"/>
  <c r="BG122" i="2"/>
  <c r="BF122" i="2"/>
  <c r="T122" i="2"/>
  <c r="R122" i="2"/>
  <c r="P122" i="2"/>
  <c r="P120" i="2" s="1"/>
  <c r="J122" i="2"/>
  <c r="BE122" i="2" s="1"/>
  <c r="BK121" i="2"/>
  <c r="BI121" i="2"/>
  <c r="BH121" i="2"/>
  <c r="BG121" i="2"/>
  <c r="BF121" i="2"/>
  <c r="BE121" i="2"/>
  <c r="T121" i="2"/>
  <c r="T120" i="2" s="1"/>
  <c r="R121" i="2"/>
  <c r="P121" i="2"/>
  <c r="J121" i="2"/>
  <c r="J115" i="2"/>
  <c r="F114" i="2"/>
  <c r="J112" i="2"/>
  <c r="F112" i="2"/>
  <c r="E110" i="2"/>
  <c r="J90" i="2"/>
  <c r="F87" i="2"/>
  <c r="E85" i="2"/>
  <c r="J35" i="2"/>
  <c r="J34" i="2"/>
  <c r="J33" i="2"/>
  <c r="J19" i="2"/>
  <c r="E19" i="2"/>
  <c r="J89" i="2" s="1"/>
  <c r="J18" i="2"/>
  <c r="J16" i="2"/>
  <c r="E16" i="2"/>
  <c r="F90" i="2" s="1"/>
  <c r="J15" i="2"/>
  <c r="J13" i="2"/>
  <c r="E13" i="2"/>
  <c r="F89" i="2" s="1"/>
  <c r="J12" i="2"/>
  <c r="J10" i="2"/>
  <c r="J87" i="2" s="1"/>
  <c r="AY95" i="1"/>
  <c r="AX95" i="1"/>
  <c r="AS94" i="1"/>
  <c r="AM90" i="1"/>
  <c r="L90" i="1"/>
  <c r="AM89" i="1"/>
  <c r="L89" i="1"/>
  <c r="AM87" i="1"/>
  <c r="L87" i="1"/>
  <c r="L85" i="1"/>
  <c r="L84" i="1"/>
  <c r="BK125" i="2" l="1"/>
  <c r="J125" i="2" s="1"/>
  <c r="J97" i="2" s="1"/>
  <c r="J32" i="2"/>
  <c r="AW95" i="1" s="1"/>
  <c r="F33" i="2"/>
  <c r="BB95" i="1" s="1"/>
  <c r="BB94" i="1" s="1"/>
  <c r="AX94" i="1" s="1"/>
  <c r="F35" i="2"/>
  <c r="BD95" i="1" s="1"/>
  <c r="BD94" i="1" s="1"/>
  <c r="W33" i="1" s="1"/>
  <c r="BK120" i="2"/>
  <c r="J120" i="2" s="1"/>
  <c r="J96" i="2" s="1"/>
  <c r="R125" i="2"/>
  <c r="R142" i="2"/>
  <c r="R141" i="2" s="1"/>
  <c r="R120" i="2"/>
  <c r="T125" i="2"/>
  <c r="T119" i="2" s="1"/>
  <c r="T118" i="2" s="1"/>
  <c r="P125" i="2"/>
  <c r="F32" i="2"/>
  <c r="BA95" i="1" s="1"/>
  <c r="BA94" i="1" s="1"/>
  <c r="AW94" i="1" s="1"/>
  <c r="AK30" i="1" s="1"/>
  <c r="F34" i="2"/>
  <c r="BC95" i="1" s="1"/>
  <c r="BC94" i="1" s="1"/>
  <c r="W32" i="1" s="1"/>
  <c r="J31" i="2"/>
  <c r="AV95" i="1" s="1"/>
  <c r="AT95" i="1" s="1"/>
  <c r="R119" i="2"/>
  <c r="R118" i="2" s="1"/>
  <c r="P119" i="2"/>
  <c r="P118" i="2" s="1"/>
  <c r="AU95" i="1" s="1"/>
  <c r="AU94" i="1" s="1"/>
  <c r="J114" i="2"/>
  <c r="F115" i="2"/>
  <c r="F31" i="2"/>
  <c r="AZ95" i="1" s="1"/>
  <c r="AZ94" i="1" s="1"/>
  <c r="BK141" i="2"/>
  <c r="J141" i="2" s="1"/>
  <c r="J99" i="2" s="1"/>
  <c r="BK119" i="2" l="1"/>
  <c r="BK118" i="2" s="1"/>
  <c r="J118" i="2" s="1"/>
  <c r="AY94" i="1"/>
  <c r="W31" i="1"/>
  <c r="W30" i="1"/>
  <c r="W29" i="1"/>
  <c r="AV94" i="1"/>
  <c r="J119" i="2" l="1"/>
  <c r="J95" i="2" s="1"/>
  <c r="J94" i="2"/>
  <c r="J28" i="2"/>
  <c r="AT94" i="1"/>
  <c r="AK29" i="1"/>
  <c r="J37" i="2" l="1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<sst xmlns="http://schemas.openxmlformats.org/spreadsheetml/2006/main" count="544" uniqueCount="212">
  <si>
    <t>Export Komplet</t>
  </si>
  <si>
    <t>2.0</t>
  </si>
  <si>
    <t>False</t>
  </si>
  <si>
    <t>{7af7567f-ad2a-419c-9975-afe30eccea6a}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</si>
  <si>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</si>
  <si>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</si>
  <si>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</si>
  <si>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</si>
  <si>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</si>
  <si>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</si>
  <si>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</si>
  <si>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</si>
  <si>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SSZ21_01</t>
  </si>
  <si>
    <t>Stavba:</t>
  </si>
  <si>
    <t>Místní komunikace Jamská - Nákupní park - Žďár nad Sázavou - D.1.4.1 Přeložka kabelu 1. telefonní</t>
  </si>
  <si>
    <t>KSO:</t>
  </si>
  <si>
    <t>CC-CZ:</t>
  </si>
  <si>
    <t>Místo:</t>
  </si>
  <si>
    <t>Žďár nad Sázavou</t>
  </si>
  <si>
    <t>Datum:</t>
  </si>
  <si>
    <t>19. 5. 2021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</si>
  <si>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</si>
  <si>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</si>
  <si>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</si>
  <si>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</si>
  <si>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</si>
  <si>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</si>
  <si>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</si>
  <si>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</si>
  <si>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18198872</t>
  </si>
  <si>
    <t>První telefonní společnost s.r.o.</t>
  </si>
  <si>
    <t>CZ18198872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</si>
  <si>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</si>
  <si>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</si>
  <si>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</si>
  <si>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</si>
  <si>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</si>
  <si>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</si>
  <si>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</si>
  <si>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</si>
  <si>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</si>
  <si>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</si>
  <si>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</si>
  <si>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</si>
  <si>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</si>
  <si>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</si>
  <si>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</si>
  <si>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</si>
  <si>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</si>
  <si>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</si>
  <si>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</si>
  <si>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</si>
  <si>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</si>
  <si>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</si>
  <si>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</si>
  <si>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</si>
  <si>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</si>
  <si>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</si>
  <si>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</si>
  <si>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</si>
  <si>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</si>
  <si>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</si>
  <si>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</si>
  <si>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</si>
  <si>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</si>
  <si>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</si>
  <si>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</si>
  <si>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</si>
  <si>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</si>
  <si>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</si>
  <si>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</si>
  <si>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</si>
  <si>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</si>
  <si>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</si>
  <si>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</si>
  <si>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</si>
  <si>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</si>
  <si>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</si>
  <si>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</si>
  <si>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</si>
  <si>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</si>
  <si>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REKAPITULACE ČLENĚNÍ SOUPISU PRACÍ</t>
  </si>
  <si>
    <t>Kód dílu - Popis</t>
  </si>
  <si>
    <t>Cena celkem [CZK]</t>
  </si>
  <si>
    <t>Náklady ze soupisu prací</t>
  </si>
  <si>
    <t>-1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</si>
  <si>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</si>
  <si>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</si>
  <si>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</si>
  <si>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</si>
  <si>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</si>
  <si>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</si>
  <si>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</si>
  <si>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</si>
  <si>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</si>
  <si>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</si>
  <si>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</si>
  <si>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</si>
  <si>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</si>
  <si>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</si>
  <si>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</si>
  <si>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</si>
  <si>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</si>
  <si>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</si>
  <si>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</si>
  <si>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</si>
  <si>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</si>
  <si>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</si>
  <si>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</si>
  <si>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22-M</t>
  </si>
  <si>
    <t>Montáže technologických zařízení pro dopravní stavby</t>
  </si>
  <si>
    <t>8</t>
  </si>
  <si>
    <t>K</t>
  </si>
  <si>
    <t>220182022</t>
  </si>
  <si>
    <t>Uložení HDPE trubky pro optický kabel do výkopu bez zřízení lože a bez krytí</t>
  </si>
  <si>
    <t>m</t>
  </si>
  <si>
    <t>CS ÚRS 2021 01</t>
  </si>
  <si>
    <t>64</t>
  </si>
  <si>
    <t>155163342</t>
  </si>
  <si>
    <t>9</t>
  </si>
  <si>
    <t>220182026</t>
  </si>
  <si>
    <t>Montáž spojky bez svařování na HDPE trubce rovné nebo redukční</t>
  </si>
  <si>
    <t>kus</t>
  </si>
  <si>
    <t>946765554</t>
  </si>
  <si>
    <t>19</t>
  </si>
  <si>
    <t>M01</t>
  </si>
  <si>
    <t>Spojka chrániček opravná 40 mm, vodotěsná/tlakotěsná (dělená)</t>
  </si>
  <si>
    <t>ks</t>
  </si>
  <si>
    <t>256</t>
  </si>
  <si>
    <t>-1854086304</t>
  </si>
  <si>
    <t>10</t>
  </si>
  <si>
    <t>220182031</t>
  </si>
  <si>
    <t>Zatažení optického kabelu do ochranné HDPE trubky</t>
  </si>
  <si>
    <t>2048579097</t>
  </si>
  <si>
    <t>46-M</t>
  </si>
  <si>
    <t>Zemní práce při extr.mont.pracích</t>
  </si>
  <si>
    <t>460010022</t>
  </si>
  <si>
    <t>Vytyčení trasy vedení kabelového podzemního podél silnice</t>
  </si>
  <si>
    <t>km</t>
  </si>
  <si>
    <t>-1833017751</t>
  </si>
  <si>
    <t>460161152</t>
  </si>
  <si>
    <t>Hloubení kabelových rýh ručně š 35 cm hl 60 cm v hornině tř I skupiny 3</t>
  </si>
  <si>
    <t>-753589090</t>
  </si>
  <si>
    <t>460161172</t>
  </si>
  <si>
    <t>Hloubení kabelových rýh ručně š 35 cm hl 80 cm v hornině tř I skupiny 3</t>
  </si>
  <si>
    <t>925711485</t>
  </si>
  <si>
    <t>11</t>
  </si>
  <si>
    <t>460341113</t>
  </si>
  <si>
    <t>Vodorovné přemístění horniny jakékoliv třídy dopravními prostředky při elektromontážích do 1000 m</t>
  </si>
  <si>
    <t>m3</t>
  </si>
  <si>
    <t>-1173671565</t>
  </si>
  <si>
    <t>12</t>
  </si>
  <si>
    <t>460341121</t>
  </si>
  <si>
    <t>Příplatek k vodorovnému přemístění horniny dopravními prostředky při elektromontážích za každých dalších 1000 m</t>
  </si>
  <si>
    <t>-2133193393</t>
  </si>
  <si>
    <t>13</t>
  </si>
  <si>
    <t>460361121</t>
  </si>
  <si>
    <t>Poplatek za uložení zeminy na recyklační skládce (skládkovné) kód odpadu 17 05 04</t>
  </si>
  <si>
    <t>t</t>
  </si>
  <si>
    <t>-864839490</t>
  </si>
  <si>
    <t>14</t>
  </si>
  <si>
    <t>460371111</t>
  </si>
  <si>
    <t>Naložení výkopku při elektromontážích ručně z hornin třídy I skupiny 1 až 3</t>
  </si>
  <si>
    <t>1480941132</t>
  </si>
  <si>
    <t>4</t>
  </si>
  <si>
    <t>460431162</t>
  </si>
  <si>
    <t>Zásyp kabelových rýh ručně se zhutněním š 35 cm hl 60 cm z horniny tř I skupiny 3</t>
  </si>
  <si>
    <t>-1244350599</t>
  </si>
  <si>
    <t>5</t>
  </si>
  <si>
    <t>460431182</t>
  </si>
  <si>
    <t>Zásyp kabelových rýh ručně se zhutněním š 35 cm hl 80 cm z horniny tř I skupiny 3</t>
  </si>
  <si>
    <t>-1412137853</t>
  </si>
  <si>
    <t>460481121</t>
  </si>
  <si>
    <t>Úprava pláně při elektromontážích v hornině třídy těžitelnosti I skupiny 3 bez zhutnění ručně</t>
  </si>
  <si>
    <t>m2</t>
  </si>
  <si>
    <t>1384856201</t>
  </si>
  <si>
    <t>6</t>
  </si>
  <si>
    <t>460661511</t>
  </si>
  <si>
    <t>Kabelové lože z písku pro kabely nn kryté plastovou fólií š lože do 25 cm</t>
  </si>
  <si>
    <t>-1715894244</t>
  </si>
  <si>
    <t>7</t>
  </si>
  <si>
    <t>460742111</t>
  </si>
  <si>
    <t>Osazení kabelových prostupů z trub plastových do rýhy bez obsypu průměru do 10 cm</t>
  </si>
  <si>
    <t>-1469789117</t>
  </si>
  <si>
    <t>20</t>
  </si>
  <si>
    <t>M02</t>
  </si>
  <si>
    <t>Trubka dělená opravná 40 mm; 2 m</t>
  </si>
  <si>
    <t>93330364</t>
  </si>
  <si>
    <t>HZS</t>
  </si>
  <si>
    <t>Hodinové zúčtovací sazby</t>
  </si>
  <si>
    <t>16</t>
  </si>
  <si>
    <t>HZS3222</t>
  </si>
  <si>
    <t>Hodinová zúčtovací sazba montér slaboproudých zařízení odborný</t>
  </si>
  <si>
    <t>hod</t>
  </si>
  <si>
    <t>512</t>
  </si>
  <si>
    <t>825859508</t>
  </si>
  <si>
    <t>VRN</t>
  </si>
  <si>
    <t>Vedlejší rozpočtové náklady</t>
  </si>
  <si>
    <t>VRN1</t>
  </si>
  <si>
    <t>Průzkumné, geodetické a projektové práce</t>
  </si>
  <si>
    <t>17</t>
  </si>
  <si>
    <t>012203000</t>
  </si>
  <si>
    <t>Geodetické práce při provádění stavby</t>
  </si>
  <si>
    <t>1024</t>
  </si>
  <si>
    <t>1306663411</t>
  </si>
  <si>
    <t>18</t>
  </si>
  <si>
    <t>013254000</t>
  </si>
  <si>
    <t>Dokumentace skutečného provedení stavby</t>
  </si>
  <si>
    <t>kpl</t>
  </si>
  <si>
    <t>52838107</t>
  </si>
  <si>
    <t>Místní komunikace Jamská - Nákupní park - Žďár nad Sázavou - D.1.4.2 Přeložka kabelu 1. telefonní</t>
  </si>
  <si>
    <t xml:space="preserve">KRYCÍ LIST SOUPISU PRACÍ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</si>
</sst>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 x14ac:knownFonts="1">
    <font>
      <sz val="8"/>
      <name val="Arial CE"/>
      <family val="2"/>
      <charset val="1"/>
    </font>
    <font>
      <sz val="8"/>
      <color rgb="FFFFFFFF"/>
      <name val="Arial"/>
      <family val="2"/>
      <charset val="1"/>
    </font>
    <font>
      <sz val="8"/>
      <name val="Arial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"/>
      <family val="2"/>
      <charset val="1"/>
    </font>
    <font>
      <sz val="10"/>
      <color rgb="FF969696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969696"/>
      <name val="Arial"/>
      <family val="2"/>
      <charset val="1"/>
    </font>
    <font>
      <sz val="10"/>
      <color rgb="FF969696"/>
      <name val="Arial CE"/>
      <charset val="1"/>
    </font>
    <font>
      <b/>
      <sz val="12"/>
      <name val="Arial"/>
      <family val="2"/>
      <charset val="1"/>
    </font>
    <font>
      <b/>
      <sz val="10"/>
      <color rgb="FF464646"/>
      <name val="Arial"/>
      <family val="2"/>
      <charset val="1"/>
    </font>
    <font>
      <sz val="10"/>
      <name val="Arial CE"/>
      <charset val="1"/>
    </font>
    <font>
      <b/>
      <sz val="11"/>
      <name val="Arial CE"/>
      <charset val="1"/>
    </font>
    <font>
      <sz val="12"/>
      <color rgb="FF969696"/>
      <name val="Arial CE"/>
      <charset val="1"/>
    </font>
    <font>
      <sz val="9"/>
      <name val="Arial"/>
      <family val="2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"/>
      <family val="2"/>
      <charset val="1"/>
    </font>
    <font>
      <b/>
      <sz val="12"/>
      <name val="Arial CE"/>
      <charset val="1"/>
    </font>
    <font>
      <sz val="18"/>
      <color rgb="FF0000FF"/>
      <name val="Arial"/>
      <family val="2"/>
      <charset val="1"/>
    </font>
    <font>
      <u/>
      <sz val="11"/>
      <color rgb="FF0000FF"/>
      <name val="Calibri"/>
      <charset val="1"/>
    </font>
    <font>
      <sz val="11"/>
      <name val="Arial"/>
      <family val="2"/>
      <charset val="1"/>
    </font>
    <font>
      <b/>
      <sz val="11"/>
      <color rgb="FF003366"/>
      <name val="Arial"/>
      <family val="2"/>
      <charset val="1"/>
    </font>
    <font>
      <sz val="11"/>
      <color rgb="FF003366"/>
      <name val="Arial"/>
      <family val="2"/>
      <charset val="1"/>
    </font>
    <font>
      <sz val="11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"/>
      <family val="2"/>
      <charset val="1"/>
    </font>
    <font>
      <b/>
      <sz val="12"/>
      <color rgb="FF800000"/>
      <name val="Arial"/>
      <family val="2"/>
      <charset val="1"/>
    </font>
    <font>
      <sz val="12"/>
      <color rgb="FF003366"/>
      <name val="Arial"/>
      <family val="2"/>
      <charset val="1"/>
    </font>
    <font>
      <sz val="12"/>
      <color rgb="FF003366"/>
      <name val="Arial CE"/>
      <charset val="1"/>
    </font>
    <font>
      <sz val="10"/>
      <color rgb="FF003366"/>
      <name val="Arial"/>
      <family val="2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"/>
      <family val="2"/>
      <charset val="1"/>
    </font>
    <font>
      <sz val="8"/>
      <color rgb="FF003366"/>
      <name val="Arial CE"/>
      <charset val="1"/>
    </font>
    <font>
      <i/>
      <sz val="9"/>
      <color rgb="FF0000FF"/>
      <name val="Arial"/>
      <family val="2"/>
      <charset val="1"/>
    </font>
    <font>
      <i/>
      <sz val="8"/>
      <color rgb="FF0000FF"/>
      <name val="Arial CE"/>
      <charset val="1"/>
    </font>
    <font>
      <i/>
      <sz val="9"/>
      <color rgb="FF0000FF"/>
      <name val="Arial CE"/>
      <charset val="1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3" fillId="0" borderId="0" applyBorder="0" applyProtection="0"/>
  </cellStyleXfs>
  <cellXfs count="20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1" xfId="0" applyFont="1" applyBorder="1"/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2" fillId="0" borderId="3" xfId="0" applyFont="1" applyBorder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4" xfId="0" applyFont="1" applyBorder="1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2" fillId="3" borderId="0" xfId="0" applyFont="1" applyFill="1" applyAlignment="1">
      <alignment vertical="center"/>
    </xf>
    <xf numFmtId="0" fontId="12" fillId="3" borderId="6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vertical="center"/>
    </xf>
    <xf numFmtId="0" fontId="12" fillId="3" borderId="7" xfId="0" applyFont="1" applyFill="1" applyBorder="1" applyAlignment="1">
      <alignment horizontal="center" vertical="center"/>
    </xf>
    <xf numFmtId="0" fontId="0" fillId="3" borderId="0" xfId="0" applyFont="1" applyFill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3" xfId="0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4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Border="1" applyAlignment="1" applyProtection="1">
      <alignment horizontal="center" vertical="center"/>
    </xf>
    <xf numFmtId="0" fontId="2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27" fillId="0" borderId="3" xfId="0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" fillId="0" borderId="0" xfId="0" applyFont="1" applyProtection="1"/>
    <xf numFmtId="0" fontId="29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/>
    </xf>
    <xf numFmtId="4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2" fillId="4" borderId="0" xfId="0" applyFont="1" applyFill="1" applyAlignment="1">
      <alignment vertical="center"/>
    </xf>
    <xf numFmtId="0" fontId="12" fillId="4" borderId="6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right" vertical="center"/>
    </xf>
    <xf numFmtId="0" fontId="12" fillId="4" borderId="7" xfId="0" applyFont="1" applyFill="1" applyBorder="1" applyAlignment="1">
      <alignment horizontal="center" vertical="center"/>
    </xf>
    <xf numFmtId="4" fontId="12" fillId="4" borderId="7" xfId="0" applyNumberFormat="1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3" xfId="0" applyFont="1" applyBorder="1" applyAlignment="1">
      <alignment vertical="center"/>
    </xf>
    <xf numFmtId="0" fontId="32" fillId="0" borderId="20" xfId="0" applyFont="1" applyBorder="1" applyAlignment="1">
      <alignment horizontal="left" vertical="center"/>
    </xf>
    <xf numFmtId="0" fontId="32" fillId="0" borderId="20" xfId="0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3" xfId="0" applyFont="1" applyBorder="1" applyAlignment="1">
      <alignment vertical="center"/>
    </xf>
    <xf numFmtId="0" fontId="34" fillId="0" borderId="20" xfId="0" applyFont="1" applyBorder="1" applyAlignment="1">
      <alignment horizontal="left" vertical="center"/>
    </xf>
    <xf numFmtId="0" fontId="34" fillId="0" borderId="20" xfId="0" applyFont="1" applyBorder="1" applyAlignment="1">
      <alignment vertical="center"/>
    </xf>
    <xf numFmtId="4" fontId="34" fillId="0" borderId="20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5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0" fillId="0" borderId="0" xfId="0" applyNumberFormat="1" applyFont="1" applyAlignment="1"/>
    <xf numFmtId="166" fontId="36" fillId="0" borderId="12" xfId="0" applyNumberFormat="1" applyFont="1" applyBorder="1" applyAlignment="1"/>
    <xf numFmtId="166" fontId="36" fillId="0" borderId="13" xfId="0" applyNumberFormat="1" applyFont="1" applyBorder="1" applyAlignment="1"/>
    <xf numFmtId="4" fontId="37" fillId="0" borderId="0" xfId="0" applyNumberFormat="1" applyFont="1" applyAlignment="1">
      <alignment vertical="center"/>
    </xf>
    <xf numFmtId="0" fontId="38" fillId="0" borderId="0" xfId="0" applyFont="1" applyAlignment="1"/>
    <xf numFmtId="0" fontId="38" fillId="0" borderId="3" xfId="0" applyFont="1" applyBorder="1" applyAlignment="1"/>
    <xf numFmtId="0" fontId="38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4" fontId="32" fillId="0" borderId="0" xfId="0" applyNumberFormat="1" applyFont="1" applyAlignment="1"/>
    <xf numFmtId="0" fontId="39" fillId="0" borderId="3" xfId="0" applyFont="1" applyBorder="1" applyAlignment="1"/>
    <xf numFmtId="0" fontId="39" fillId="0" borderId="18" xfId="0" applyFont="1" applyBorder="1" applyAlignment="1"/>
    <xf numFmtId="0" fontId="39" fillId="0" borderId="0" xfId="0" applyFont="1" applyBorder="1" applyAlignment="1"/>
    <xf numFmtId="166" fontId="39" fillId="0" borderId="0" xfId="0" applyNumberFormat="1" applyFont="1" applyBorder="1" applyAlignment="1"/>
    <xf numFmtId="166" fontId="39" fillId="0" borderId="14" xfId="0" applyNumberFormat="1" applyFont="1" applyBorder="1" applyAlignment="1"/>
    <xf numFmtId="0" fontId="39" fillId="0" borderId="0" xfId="0" applyFont="1" applyAlignment="1"/>
    <xf numFmtId="0" fontId="3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4" fontId="39" fillId="0" borderId="0" xfId="0" applyNumberFormat="1" applyFont="1" applyAlignment="1">
      <alignment vertical="center"/>
    </xf>
    <xf numFmtId="0" fontId="34" fillId="0" borderId="0" xfId="0" applyFont="1" applyAlignment="1">
      <alignment horizontal="left"/>
    </xf>
    <xf numFmtId="4" fontId="34" fillId="0" borderId="0" xfId="0" applyNumberFormat="1" applyFont="1" applyAlignment="1"/>
    <xf numFmtId="0" fontId="2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9" fillId="0" borderId="18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4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  <protection locked="0"/>
    </xf>
    <xf numFmtId="0" fontId="41" fillId="0" borderId="3" xfId="0" applyFont="1" applyBorder="1" applyAlignment="1">
      <alignment vertical="center"/>
    </xf>
    <xf numFmtId="0" fontId="42" fillId="0" borderId="18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left" vertical="center"/>
    </xf>
    <xf numFmtId="4" fontId="12" fillId="3" borderId="8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165" fontId="7" fillId="0" borderId="0" xfId="0" applyNumberFormat="1" applyFont="1" applyBorder="1" applyAlignment="1">
      <alignment horizontal="left" vertical="center"/>
    </xf>
    <xf numFmtId="164" fontId="6" fillId="0" borderId="0" xfId="0" applyNumberFormat="1" applyFont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zoomScaleNormal="100" workbookViewId="0">
      <selection activeCell="BE15" sqref="BE15"/>
    </sheetView>
  </sheetViews>
  <sheetFormatPr defaultColWidth="8.5" defaultRowHeight="10.5" x14ac:dyDescent="0.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 customWidth="1"/>
  </cols>
  <sheetData>
    <row r="1" spans="1:74" ht="11.25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Z1" s="3"/>
      <c r="BA1" s="3" t="s">
        <v>1</v>
      </c>
      <c r="BB1" s="3"/>
      <c r="BT1" s="3" t="s">
        <v>2</v>
      </c>
      <c r="BU1" s="3" t="s">
        <v>2</v>
      </c>
      <c r="BV1" s="3" t="s">
        <v>3</v>
      </c>
    </row>
    <row r="2" spans="1:74" ht="36.95000000000000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R2" s="201" t="s">
        <v>4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4" t="s">
        <v>5</v>
      </c>
      <c r="BT2" s="4" t="s">
        <v>6</v>
      </c>
    </row>
    <row r="3" spans="1:74" ht="6.95" customHeight="1" x14ac:dyDescent="0.2">
      <c r="A3" s="2"/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7"/>
      <c r="AR3" s="8"/>
      <c r="BS3" s="4" t="s">
        <v>5</v>
      </c>
      <c r="BT3" s="4" t="s">
        <v>7</v>
      </c>
    </row>
    <row r="4" spans="1:74" ht="24.95" customHeight="1" x14ac:dyDescent="0.2">
      <c r="A4" s="2"/>
      <c r="B4" s="9"/>
      <c r="C4" s="2"/>
      <c r="D4" s="10" t="s">
        <v>8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R4" s="8"/>
      <c r="AS4" s="11" t="s">
        <v>9</v>
      </c>
      <c r="BS4" s="4" t="s">
        <v>10</v>
      </c>
    </row>
    <row r="5" spans="1:74" ht="12" customHeight="1" x14ac:dyDescent="0.2">
      <c r="A5" s="2"/>
      <c r="B5" s="9"/>
      <c r="C5" s="2"/>
      <c r="D5" s="12" t="s">
        <v>11</v>
      </c>
      <c r="E5" s="2"/>
      <c r="F5" s="2"/>
      <c r="G5" s="2"/>
      <c r="H5" s="2"/>
      <c r="I5" s="2"/>
      <c r="J5" s="2"/>
      <c r="K5" s="202" t="s">
        <v>12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"/>
      <c r="AR5" s="8"/>
      <c r="BS5" s="4" t="s">
        <v>5</v>
      </c>
    </row>
    <row r="6" spans="1:74" ht="36.950000000000003" customHeight="1" x14ac:dyDescent="0.2">
      <c r="A6" s="2"/>
      <c r="B6" s="9"/>
      <c r="C6" s="2"/>
      <c r="D6" s="13" t="s">
        <v>13</v>
      </c>
      <c r="E6" s="2"/>
      <c r="F6" s="2"/>
      <c r="G6" s="2"/>
      <c r="H6" s="2"/>
      <c r="I6" s="2"/>
      <c r="J6" s="2"/>
      <c r="K6" s="203" t="s">
        <v>210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"/>
      <c r="AR6" s="8"/>
      <c r="BS6" s="4" t="s">
        <v>5</v>
      </c>
    </row>
    <row r="7" spans="1:74" ht="12" customHeight="1" x14ac:dyDescent="0.2">
      <c r="A7" s="2"/>
      <c r="B7" s="9"/>
      <c r="C7" s="2"/>
      <c r="D7" s="14" t="s">
        <v>15</v>
      </c>
      <c r="E7" s="2"/>
      <c r="F7" s="2"/>
      <c r="G7" s="2"/>
      <c r="H7" s="2"/>
      <c r="I7" s="2"/>
      <c r="J7" s="2"/>
      <c r="K7" s="15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14" t="s">
        <v>16</v>
      </c>
      <c r="AL7" s="2"/>
      <c r="AM7" s="2"/>
      <c r="AN7" s="15"/>
      <c r="AO7" s="2"/>
      <c r="AP7" s="2"/>
      <c r="AR7" s="8"/>
      <c r="BS7" s="4" t="s">
        <v>5</v>
      </c>
    </row>
    <row r="8" spans="1:74" ht="12" customHeight="1" x14ac:dyDescent="0.2">
      <c r="A8" s="2"/>
      <c r="B8" s="9"/>
      <c r="C8" s="2"/>
      <c r="D8" s="14" t="s">
        <v>17</v>
      </c>
      <c r="E8" s="2"/>
      <c r="F8" s="2"/>
      <c r="G8" s="2"/>
      <c r="H8" s="2"/>
      <c r="I8" s="2"/>
      <c r="J8" s="2"/>
      <c r="K8" s="15" t="s">
        <v>18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14" t="s">
        <v>19</v>
      </c>
      <c r="AL8" s="2"/>
      <c r="AM8" s="2"/>
      <c r="AN8" s="15" t="s">
        <v>20</v>
      </c>
      <c r="AO8" s="2"/>
      <c r="AP8" s="2"/>
      <c r="AR8" s="8"/>
      <c r="BS8" s="4" t="s">
        <v>5</v>
      </c>
    </row>
    <row r="9" spans="1:74" ht="14.45" customHeight="1" x14ac:dyDescent="0.2">
      <c r="A9" s="2"/>
      <c r="B9" s="9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R9" s="8"/>
      <c r="BS9" s="4" t="s">
        <v>5</v>
      </c>
    </row>
    <row r="10" spans="1:74" ht="12" customHeight="1" x14ac:dyDescent="0.2">
      <c r="A10" s="2"/>
      <c r="B10" s="9"/>
      <c r="C10" s="2"/>
      <c r="D10" s="14" t="s">
        <v>21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14" t="s">
        <v>22</v>
      </c>
      <c r="AL10" s="2"/>
      <c r="AM10" s="2"/>
      <c r="AN10" s="15"/>
      <c r="AO10" s="2"/>
      <c r="AP10" s="2"/>
      <c r="AR10" s="8"/>
      <c r="BS10" s="4" t="s">
        <v>5</v>
      </c>
    </row>
    <row r="11" spans="1:74" ht="18.600000000000001" customHeight="1" x14ac:dyDescent="0.2">
      <c r="A11" s="2"/>
      <c r="B11" s="9"/>
      <c r="C11" s="2"/>
      <c r="D11" s="2"/>
      <c r="E11" s="15" t="s">
        <v>23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14" t="s">
        <v>24</v>
      </c>
      <c r="AL11" s="2"/>
      <c r="AM11" s="2"/>
      <c r="AN11" s="15"/>
      <c r="AO11" s="2"/>
      <c r="AP11" s="2"/>
      <c r="AR11" s="8"/>
      <c r="BS11" s="4" t="s">
        <v>5</v>
      </c>
    </row>
    <row r="12" spans="1:74" ht="6.95" customHeight="1" x14ac:dyDescent="0.2">
      <c r="A12" s="2"/>
      <c r="B12" s="9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R12" s="8"/>
      <c r="BS12" s="4" t="s">
        <v>5</v>
      </c>
    </row>
    <row r="13" spans="1:74" ht="12" customHeight="1" x14ac:dyDescent="0.2">
      <c r="A13" s="2"/>
      <c r="B13" s="9"/>
      <c r="C13" s="2"/>
      <c r="D13" s="14" t="s">
        <v>25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14" t="s">
        <v>22</v>
      </c>
      <c r="AL13" s="2"/>
      <c r="AM13" s="2"/>
      <c r="AN13" s="15"/>
      <c r="AO13" s="2"/>
      <c r="AP13" s="2"/>
      <c r="AR13" s="8"/>
      <c r="BS13" s="4" t="s">
        <v>5</v>
      </c>
    </row>
    <row r="14" spans="1:74" ht="12.75" x14ac:dyDescent="0.2">
      <c r="A14" s="2"/>
      <c r="B14" s="9"/>
      <c r="C14" s="2"/>
      <c r="D14" s="2"/>
      <c r="E14" s="15" t="s">
        <v>23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14" t="s">
        <v>24</v>
      </c>
      <c r="AL14" s="2"/>
      <c r="AM14" s="2"/>
      <c r="AN14" s="15"/>
      <c r="AO14" s="2"/>
      <c r="AP14" s="2"/>
      <c r="AR14" s="8"/>
      <c r="BS14" s="4" t="s">
        <v>5</v>
      </c>
    </row>
    <row r="15" spans="1:74" ht="6.95" customHeight="1" x14ac:dyDescent="0.2">
      <c r="A15" s="2"/>
      <c r="B15" s="9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R15" s="8"/>
      <c r="BS15" s="4" t="s">
        <v>2</v>
      </c>
    </row>
    <row r="16" spans="1:74" ht="12" customHeight="1" x14ac:dyDescent="0.2">
      <c r="A16" s="2"/>
      <c r="B16" s="9"/>
      <c r="C16" s="2"/>
      <c r="D16" s="14" t="s">
        <v>26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14" t="s">
        <v>22</v>
      </c>
      <c r="AL16" s="2"/>
      <c r="AM16" s="2"/>
      <c r="AN16" s="15"/>
      <c r="AO16" s="2"/>
      <c r="AP16" s="2"/>
      <c r="AR16" s="8"/>
      <c r="BS16" s="4" t="s">
        <v>2</v>
      </c>
    </row>
    <row r="17" spans="1:71" ht="18.600000000000001" customHeight="1" x14ac:dyDescent="0.2">
      <c r="A17" s="2"/>
      <c r="B17" s="9"/>
      <c r="C17" s="2"/>
      <c r="D17" s="2"/>
      <c r="E17" s="15" t="s">
        <v>23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14" t="s">
        <v>24</v>
      </c>
      <c r="AL17" s="2"/>
      <c r="AM17" s="2"/>
      <c r="AN17" s="15"/>
      <c r="AO17" s="2"/>
      <c r="AP17" s="2"/>
      <c r="AR17" s="8"/>
      <c r="BS17" s="4" t="s">
        <v>27</v>
      </c>
    </row>
    <row r="18" spans="1:71" ht="6.95" customHeight="1" x14ac:dyDescent="0.2">
      <c r="A18" s="2"/>
      <c r="B18" s="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R18" s="8"/>
      <c r="BS18" s="4" t="s">
        <v>5</v>
      </c>
    </row>
    <row r="19" spans="1:71" ht="12" customHeight="1" x14ac:dyDescent="0.2">
      <c r="A19" s="2"/>
      <c r="B19" s="9"/>
      <c r="C19" s="2"/>
      <c r="D19" s="14" t="s">
        <v>28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14" t="s">
        <v>22</v>
      </c>
      <c r="AL19" s="2"/>
      <c r="AM19" s="2"/>
      <c r="AN19" s="15" t="s">
        <v>29</v>
      </c>
      <c r="AO19" s="2"/>
      <c r="AP19" s="2"/>
      <c r="AR19" s="8"/>
      <c r="BS19" s="4" t="s">
        <v>5</v>
      </c>
    </row>
    <row r="20" spans="1:71" ht="18.600000000000001" customHeight="1" x14ac:dyDescent="0.2">
      <c r="A20" s="2"/>
      <c r="B20" s="9"/>
      <c r="C20" s="2"/>
      <c r="D20" s="2"/>
      <c r="E20" s="15" t="s">
        <v>30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14" t="s">
        <v>24</v>
      </c>
      <c r="AL20" s="2"/>
      <c r="AM20" s="2"/>
      <c r="AN20" s="15" t="s">
        <v>31</v>
      </c>
      <c r="AO20" s="2"/>
      <c r="AP20" s="2"/>
      <c r="AR20" s="8"/>
      <c r="BS20" s="4" t="s">
        <v>27</v>
      </c>
    </row>
    <row r="21" spans="1:71" ht="6.95" customHeight="1" x14ac:dyDescent="0.2">
      <c r="A21" s="2"/>
      <c r="B21" s="9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R21" s="8"/>
    </row>
    <row r="22" spans="1:71" ht="12" customHeight="1" x14ac:dyDescent="0.2">
      <c r="A22" s="2"/>
      <c r="B22" s="9"/>
      <c r="C22" s="2"/>
      <c r="D22" s="14" t="s">
        <v>32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R22" s="8"/>
    </row>
    <row r="23" spans="1:71" ht="16.5" customHeight="1" x14ac:dyDescent="0.2">
      <c r="A23" s="2"/>
      <c r="B23" s="9"/>
      <c r="C23" s="2"/>
      <c r="D23" s="2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O23" s="2"/>
      <c r="AP23" s="2"/>
      <c r="AR23" s="8"/>
    </row>
    <row r="24" spans="1:71" ht="6.95" customHeight="1" x14ac:dyDescent="0.2">
      <c r="A24" s="2"/>
      <c r="B24" s="9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R24" s="8"/>
    </row>
    <row r="25" spans="1:71" ht="6.95" customHeight="1" x14ac:dyDescent="0.2">
      <c r="A25" s="2"/>
      <c r="B25" s="9"/>
      <c r="C25" s="2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2"/>
      <c r="AR25" s="8"/>
    </row>
    <row r="26" spans="1:71" s="23" customFormat="1" ht="25.9" customHeight="1" x14ac:dyDescent="0.15">
      <c r="A26" s="17"/>
      <c r="B26" s="18"/>
      <c r="C26" s="17"/>
      <c r="D26" s="19" t="s">
        <v>33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5">
        <f>ROUND(AG94,2)</f>
        <v>0</v>
      </c>
      <c r="AL26" s="205"/>
      <c r="AM26" s="205"/>
      <c r="AN26" s="205"/>
      <c r="AO26" s="205"/>
      <c r="AP26" s="17"/>
      <c r="AQ26" s="21"/>
      <c r="AR26" s="22"/>
      <c r="BE26" s="21"/>
    </row>
    <row r="27" spans="1:71" s="23" customFormat="1" ht="6.95" customHeight="1" x14ac:dyDescent="0.15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21"/>
      <c r="AR27" s="22"/>
      <c r="BE27" s="21"/>
    </row>
    <row r="28" spans="1:71" s="23" customFormat="1" ht="12.75" x14ac:dyDescent="0.15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200" t="s">
        <v>34</v>
      </c>
      <c r="M28" s="200"/>
      <c r="N28" s="200"/>
      <c r="O28" s="200"/>
      <c r="P28" s="200"/>
      <c r="Q28" s="17"/>
      <c r="R28" s="17"/>
      <c r="S28" s="17"/>
      <c r="T28" s="17"/>
      <c r="U28" s="17"/>
      <c r="V28" s="17"/>
      <c r="W28" s="200" t="s">
        <v>35</v>
      </c>
      <c r="X28" s="200"/>
      <c r="Y28" s="200"/>
      <c r="Z28" s="200"/>
      <c r="AA28" s="200"/>
      <c r="AB28" s="200"/>
      <c r="AC28" s="200"/>
      <c r="AD28" s="200"/>
      <c r="AE28" s="200"/>
      <c r="AF28" s="17"/>
      <c r="AG28" s="17"/>
      <c r="AH28" s="17"/>
      <c r="AI28" s="17"/>
      <c r="AJ28" s="17"/>
      <c r="AK28" s="200" t="s">
        <v>36</v>
      </c>
      <c r="AL28" s="200"/>
      <c r="AM28" s="200"/>
      <c r="AN28" s="200"/>
      <c r="AO28" s="200"/>
      <c r="AP28" s="17"/>
      <c r="AQ28" s="21"/>
      <c r="AR28" s="22"/>
      <c r="BE28" s="21"/>
    </row>
    <row r="29" spans="1:71" s="26" customFormat="1" ht="14.45" customHeight="1" x14ac:dyDescent="0.15">
      <c r="A29" s="24"/>
      <c r="B29" s="25"/>
      <c r="C29" s="24"/>
      <c r="D29" s="14" t="s">
        <v>37</v>
      </c>
      <c r="E29" s="24"/>
      <c r="F29" s="14" t="s">
        <v>38</v>
      </c>
      <c r="G29" s="24"/>
      <c r="H29" s="24"/>
      <c r="I29" s="24"/>
      <c r="J29" s="24"/>
      <c r="K29" s="24"/>
      <c r="L29" s="198">
        <v>0.21</v>
      </c>
      <c r="M29" s="198"/>
      <c r="N29" s="198"/>
      <c r="O29" s="198"/>
      <c r="P29" s="198"/>
      <c r="Q29" s="24"/>
      <c r="R29" s="24"/>
      <c r="S29" s="24"/>
      <c r="T29" s="24"/>
      <c r="U29" s="24"/>
      <c r="V29" s="24"/>
      <c r="W29" s="199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F29" s="24"/>
      <c r="AG29" s="24"/>
      <c r="AH29" s="24"/>
      <c r="AI29" s="24"/>
      <c r="AJ29" s="24"/>
      <c r="AK29" s="199">
        <f>ROUND(AV94, 2)</f>
        <v>0</v>
      </c>
      <c r="AL29" s="199"/>
      <c r="AM29" s="199"/>
      <c r="AN29" s="199"/>
      <c r="AO29" s="199"/>
      <c r="AP29" s="24"/>
      <c r="AR29" s="27"/>
    </row>
    <row r="30" spans="1:71" s="26" customFormat="1" ht="14.45" customHeight="1" x14ac:dyDescent="0.15">
      <c r="A30" s="24"/>
      <c r="B30" s="25"/>
      <c r="C30" s="24"/>
      <c r="D30" s="24"/>
      <c r="E30" s="24"/>
      <c r="F30" s="14" t="s">
        <v>39</v>
      </c>
      <c r="G30" s="24"/>
      <c r="H30" s="24"/>
      <c r="I30" s="24"/>
      <c r="J30" s="24"/>
      <c r="K30" s="24"/>
      <c r="L30" s="198">
        <v>0.15</v>
      </c>
      <c r="M30" s="198"/>
      <c r="N30" s="198"/>
      <c r="O30" s="198"/>
      <c r="P30" s="198"/>
      <c r="Q30" s="24"/>
      <c r="R30" s="24"/>
      <c r="S30" s="24"/>
      <c r="T30" s="24"/>
      <c r="U30" s="24"/>
      <c r="V30" s="24"/>
      <c r="W30" s="199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F30" s="24"/>
      <c r="AG30" s="24"/>
      <c r="AH30" s="24"/>
      <c r="AI30" s="24"/>
      <c r="AJ30" s="24"/>
      <c r="AK30" s="199">
        <f>ROUND(AW94, 2)</f>
        <v>0</v>
      </c>
      <c r="AL30" s="199"/>
      <c r="AM30" s="199"/>
      <c r="AN30" s="199"/>
      <c r="AO30" s="199"/>
      <c r="AP30" s="24"/>
      <c r="AR30" s="27"/>
    </row>
    <row r="31" spans="1:71" s="26" customFormat="1" ht="14.45" hidden="1" customHeight="1" x14ac:dyDescent="0.15">
      <c r="A31" s="24"/>
      <c r="B31" s="25"/>
      <c r="C31" s="24"/>
      <c r="D31" s="24"/>
      <c r="E31" s="24"/>
      <c r="F31" s="14" t="s">
        <v>40</v>
      </c>
      <c r="G31" s="24"/>
      <c r="H31" s="24"/>
      <c r="I31" s="24"/>
      <c r="J31" s="24"/>
      <c r="K31" s="24"/>
      <c r="L31" s="198">
        <v>0.21</v>
      </c>
      <c r="M31" s="198"/>
      <c r="N31" s="198"/>
      <c r="O31" s="198"/>
      <c r="P31" s="198"/>
      <c r="Q31" s="24"/>
      <c r="R31" s="24"/>
      <c r="S31" s="24"/>
      <c r="T31" s="24"/>
      <c r="U31" s="24"/>
      <c r="V31" s="24"/>
      <c r="W31" s="199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F31" s="24"/>
      <c r="AG31" s="24"/>
      <c r="AH31" s="24"/>
      <c r="AI31" s="24"/>
      <c r="AJ31" s="24"/>
      <c r="AK31" s="199">
        <v>0</v>
      </c>
      <c r="AL31" s="199"/>
      <c r="AM31" s="199"/>
      <c r="AN31" s="199"/>
      <c r="AO31" s="199"/>
      <c r="AP31" s="24"/>
      <c r="AR31" s="27"/>
    </row>
    <row r="32" spans="1:71" s="26" customFormat="1" ht="14.45" hidden="1" customHeight="1" x14ac:dyDescent="0.15">
      <c r="A32" s="24"/>
      <c r="B32" s="25"/>
      <c r="C32" s="24"/>
      <c r="D32" s="24"/>
      <c r="E32" s="24"/>
      <c r="F32" s="14" t="s">
        <v>41</v>
      </c>
      <c r="G32" s="24"/>
      <c r="H32" s="24"/>
      <c r="I32" s="24"/>
      <c r="J32" s="24"/>
      <c r="K32" s="24"/>
      <c r="L32" s="198">
        <v>0.15</v>
      </c>
      <c r="M32" s="198"/>
      <c r="N32" s="198"/>
      <c r="O32" s="198"/>
      <c r="P32" s="198"/>
      <c r="Q32" s="24"/>
      <c r="R32" s="24"/>
      <c r="S32" s="24"/>
      <c r="T32" s="24"/>
      <c r="U32" s="24"/>
      <c r="V32" s="24"/>
      <c r="W32" s="199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F32" s="24"/>
      <c r="AG32" s="24"/>
      <c r="AH32" s="24"/>
      <c r="AI32" s="24"/>
      <c r="AJ32" s="24"/>
      <c r="AK32" s="199">
        <v>0</v>
      </c>
      <c r="AL32" s="199"/>
      <c r="AM32" s="199"/>
      <c r="AN32" s="199"/>
      <c r="AO32" s="199"/>
      <c r="AP32" s="24"/>
      <c r="AR32" s="27"/>
    </row>
    <row r="33" spans="1:57" s="26" customFormat="1" ht="14.45" hidden="1" customHeight="1" x14ac:dyDescent="0.15">
      <c r="A33" s="24"/>
      <c r="B33" s="25"/>
      <c r="C33" s="24"/>
      <c r="D33" s="24"/>
      <c r="E33" s="24"/>
      <c r="F33" s="14" t="s">
        <v>42</v>
      </c>
      <c r="G33" s="24"/>
      <c r="H33" s="24"/>
      <c r="I33" s="24"/>
      <c r="J33" s="24"/>
      <c r="K33" s="24"/>
      <c r="L33" s="198">
        <v>0</v>
      </c>
      <c r="M33" s="198"/>
      <c r="N33" s="198"/>
      <c r="O33" s="198"/>
      <c r="P33" s="198"/>
      <c r="Q33" s="24"/>
      <c r="R33" s="24"/>
      <c r="S33" s="24"/>
      <c r="T33" s="24"/>
      <c r="U33" s="24"/>
      <c r="V33" s="24"/>
      <c r="W33" s="199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F33" s="24"/>
      <c r="AG33" s="24"/>
      <c r="AH33" s="24"/>
      <c r="AI33" s="24"/>
      <c r="AJ33" s="24"/>
      <c r="AK33" s="199">
        <v>0</v>
      </c>
      <c r="AL33" s="199"/>
      <c r="AM33" s="199"/>
      <c r="AN33" s="199"/>
      <c r="AO33" s="199"/>
      <c r="AP33" s="24"/>
      <c r="AR33" s="27"/>
    </row>
    <row r="34" spans="1:57" s="23" customFormat="1" ht="6.95" customHeight="1" x14ac:dyDescent="0.15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21"/>
      <c r="AR34" s="22"/>
      <c r="BE34" s="21"/>
    </row>
    <row r="35" spans="1:57" s="23" customFormat="1" ht="25.9" customHeight="1" x14ac:dyDescent="0.15">
      <c r="A35" s="17"/>
      <c r="B35" s="18"/>
      <c r="C35" s="28"/>
      <c r="D35" s="29" t="s">
        <v>43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44</v>
      </c>
      <c r="U35" s="30"/>
      <c r="V35" s="30"/>
      <c r="W35" s="30"/>
      <c r="X35" s="194" t="s">
        <v>45</v>
      </c>
      <c r="Y35" s="194"/>
      <c r="Z35" s="194"/>
      <c r="AA35" s="194"/>
      <c r="AB35" s="194"/>
      <c r="AC35" s="30"/>
      <c r="AD35" s="30"/>
      <c r="AE35" s="30"/>
      <c r="AF35" s="30"/>
      <c r="AG35" s="30"/>
      <c r="AH35" s="30"/>
      <c r="AI35" s="30"/>
      <c r="AJ35" s="30"/>
      <c r="AK35" s="195">
        <f>SUM(AK26:AK33)</f>
        <v>0</v>
      </c>
      <c r="AL35" s="195"/>
      <c r="AM35" s="195"/>
      <c r="AN35" s="195"/>
      <c r="AO35" s="195"/>
      <c r="AP35" s="28"/>
      <c r="AQ35" s="32"/>
      <c r="AR35" s="22"/>
      <c r="BE35" s="21"/>
    </row>
    <row r="36" spans="1:57" s="23" customFormat="1" ht="6.95" customHeight="1" x14ac:dyDescent="0.15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21"/>
      <c r="AR36" s="22"/>
      <c r="BE36" s="21"/>
    </row>
    <row r="37" spans="1:57" s="23" customFormat="1" ht="14.45" customHeight="1" x14ac:dyDescent="0.15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21"/>
      <c r="AR37" s="22"/>
      <c r="BE37" s="21"/>
    </row>
    <row r="38" spans="1:57" ht="14.45" customHeight="1" x14ac:dyDescent="0.2">
      <c r="A38" s="2"/>
      <c r="B38" s="9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R38" s="8"/>
    </row>
    <row r="39" spans="1:57" ht="14.45" customHeight="1" x14ac:dyDescent="0.2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R39" s="8"/>
    </row>
    <row r="40" spans="1:57" ht="14.45" customHeight="1" x14ac:dyDescent="0.2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R40" s="8"/>
    </row>
    <row r="41" spans="1:57" ht="14.45" customHeight="1" x14ac:dyDescent="0.2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R41" s="8"/>
    </row>
    <row r="42" spans="1:57" ht="14.45" customHeight="1" x14ac:dyDescent="0.2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R42" s="8"/>
    </row>
    <row r="43" spans="1:57" ht="14.45" customHeight="1" x14ac:dyDescent="0.2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R43" s="8"/>
    </row>
    <row r="44" spans="1:57" ht="14.45" customHeight="1" x14ac:dyDescent="0.2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R44" s="8"/>
    </row>
    <row r="45" spans="1:57" ht="14.45" customHeight="1" x14ac:dyDescent="0.2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R45" s="8"/>
    </row>
    <row r="46" spans="1:57" ht="14.45" customHeight="1" x14ac:dyDescent="0.2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R46" s="8"/>
    </row>
    <row r="47" spans="1:57" ht="14.45" customHeight="1" x14ac:dyDescent="0.2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R47" s="8"/>
    </row>
    <row r="48" spans="1:57" ht="14.45" customHeight="1" x14ac:dyDescent="0.2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R48" s="8"/>
    </row>
    <row r="49" spans="1:57" s="23" customFormat="1" ht="14.45" customHeight="1" x14ac:dyDescent="0.15">
      <c r="A49" s="17"/>
      <c r="B49" s="18"/>
      <c r="C49" s="17"/>
      <c r="D49" s="33" t="s">
        <v>46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47</v>
      </c>
      <c r="AI49" s="34"/>
      <c r="AJ49" s="34"/>
      <c r="AK49" s="34"/>
      <c r="AL49" s="34"/>
      <c r="AM49" s="34"/>
      <c r="AN49" s="34"/>
      <c r="AO49" s="34"/>
      <c r="AP49" s="17"/>
      <c r="AR49" s="35"/>
    </row>
    <row r="50" spans="1:57" ht="11.25" x14ac:dyDescent="0.2">
      <c r="A50" s="2"/>
      <c r="B50" s="9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R50" s="8"/>
    </row>
    <row r="51" spans="1:57" ht="11.25" x14ac:dyDescent="0.2">
      <c r="A51" s="2"/>
      <c r="B51" s="9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R51" s="8"/>
    </row>
    <row r="52" spans="1:57" ht="11.25" x14ac:dyDescent="0.2">
      <c r="A52" s="2"/>
      <c r="B52" s="9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R52" s="8"/>
    </row>
    <row r="53" spans="1:57" ht="11.25" x14ac:dyDescent="0.2">
      <c r="A53" s="2"/>
      <c r="B53" s="9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R53" s="8"/>
    </row>
    <row r="54" spans="1:57" ht="11.25" x14ac:dyDescent="0.2">
      <c r="A54" s="2"/>
      <c r="B54" s="9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R54" s="8"/>
    </row>
    <row r="55" spans="1:57" ht="11.25" x14ac:dyDescent="0.2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R55" s="8"/>
    </row>
    <row r="56" spans="1:57" ht="11.25" x14ac:dyDescent="0.2">
      <c r="A56" s="2"/>
      <c r="B56" s="9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R56" s="8"/>
    </row>
    <row r="57" spans="1:57" ht="11.25" x14ac:dyDescent="0.2">
      <c r="A57" s="2"/>
      <c r="B57" s="9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R57" s="8"/>
    </row>
    <row r="58" spans="1:57" ht="11.25" x14ac:dyDescent="0.2">
      <c r="A58" s="2"/>
      <c r="B58" s="9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R58" s="8"/>
    </row>
    <row r="59" spans="1:57" ht="11.25" x14ac:dyDescent="0.2">
      <c r="A59" s="2"/>
      <c r="B59" s="9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R59" s="8"/>
    </row>
    <row r="60" spans="1:57" s="23" customFormat="1" ht="12.75" x14ac:dyDescent="0.15">
      <c r="A60" s="17"/>
      <c r="B60" s="18"/>
      <c r="C60" s="17"/>
      <c r="D60" s="36" t="s">
        <v>48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36" t="s">
        <v>49</v>
      </c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36" t="s">
        <v>48</v>
      </c>
      <c r="AI60" s="20"/>
      <c r="AJ60" s="20"/>
      <c r="AK60" s="20"/>
      <c r="AL60" s="20"/>
      <c r="AM60" s="36" t="s">
        <v>49</v>
      </c>
      <c r="AN60" s="20"/>
      <c r="AO60" s="20"/>
      <c r="AP60" s="17"/>
      <c r="AQ60" s="21"/>
      <c r="AR60" s="22"/>
      <c r="BE60" s="21"/>
    </row>
    <row r="61" spans="1:57" ht="11.25" x14ac:dyDescent="0.2">
      <c r="A61" s="2"/>
      <c r="B61" s="9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R61" s="8"/>
    </row>
    <row r="62" spans="1:57" ht="11.25" x14ac:dyDescent="0.2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R62" s="8"/>
    </row>
    <row r="63" spans="1:57" ht="11.25" x14ac:dyDescent="0.2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R63" s="8"/>
    </row>
    <row r="64" spans="1:57" s="23" customFormat="1" ht="12.75" x14ac:dyDescent="0.15">
      <c r="A64" s="17"/>
      <c r="B64" s="18"/>
      <c r="C64" s="17"/>
      <c r="D64" s="33" t="s">
        <v>50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3" t="s">
        <v>51</v>
      </c>
      <c r="AI64" s="34"/>
      <c r="AJ64" s="34"/>
      <c r="AK64" s="34"/>
      <c r="AL64" s="34"/>
      <c r="AM64" s="34"/>
      <c r="AN64" s="34"/>
      <c r="AO64" s="34"/>
      <c r="AP64" s="17"/>
      <c r="AQ64" s="21"/>
      <c r="AR64" s="22"/>
      <c r="BE64" s="21"/>
    </row>
    <row r="65" spans="1:57" ht="11.25" x14ac:dyDescent="0.2">
      <c r="A65" s="2"/>
      <c r="B65" s="9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R65" s="8"/>
    </row>
    <row r="66" spans="1:57" ht="11.25" x14ac:dyDescent="0.2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R66" s="8"/>
    </row>
    <row r="67" spans="1:57" ht="11.25" x14ac:dyDescent="0.2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R67" s="8"/>
    </row>
    <row r="68" spans="1:57" ht="11.25" x14ac:dyDescent="0.2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R68" s="8"/>
    </row>
    <row r="69" spans="1:57" ht="11.25" x14ac:dyDescent="0.2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R69" s="8"/>
    </row>
    <row r="70" spans="1:57" ht="11.25" x14ac:dyDescent="0.2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R70" s="8"/>
    </row>
    <row r="71" spans="1:57" ht="11.25" x14ac:dyDescent="0.2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R71" s="8"/>
    </row>
    <row r="72" spans="1:57" ht="11.25" x14ac:dyDescent="0.2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R72" s="8"/>
    </row>
    <row r="73" spans="1:57" ht="11.25" x14ac:dyDescent="0.2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R73" s="8"/>
    </row>
    <row r="74" spans="1:57" ht="11.25" x14ac:dyDescent="0.2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R74" s="8"/>
    </row>
    <row r="75" spans="1:57" s="23" customFormat="1" ht="12.75" x14ac:dyDescent="0.15">
      <c r="A75" s="17"/>
      <c r="B75" s="18"/>
      <c r="C75" s="17"/>
      <c r="D75" s="36" t="s">
        <v>48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36" t="s">
        <v>49</v>
      </c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36" t="s">
        <v>48</v>
      </c>
      <c r="AI75" s="20"/>
      <c r="AJ75" s="20"/>
      <c r="AK75" s="20"/>
      <c r="AL75" s="20"/>
      <c r="AM75" s="36" t="s">
        <v>49</v>
      </c>
      <c r="AN75" s="20"/>
      <c r="AO75" s="20"/>
      <c r="AP75" s="17"/>
      <c r="AQ75" s="21"/>
      <c r="AR75" s="22"/>
      <c r="BE75" s="21"/>
    </row>
    <row r="76" spans="1:57" s="23" customFormat="1" ht="11.25" x14ac:dyDescent="0.15">
      <c r="A76" s="17"/>
      <c r="B76" s="18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21"/>
      <c r="AR76" s="22"/>
      <c r="BE76" s="21"/>
    </row>
    <row r="77" spans="1:57" s="23" customFormat="1" ht="6.95" customHeight="1" x14ac:dyDescent="0.15">
      <c r="A77" s="17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9"/>
      <c r="AR77" s="22"/>
      <c r="BE77" s="21"/>
    </row>
    <row r="78" spans="1:57" ht="11.2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57" ht="11.2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57" ht="11.2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90" s="23" customFormat="1" ht="6.95" customHeight="1" x14ac:dyDescent="0.15">
      <c r="A81" s="17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2"/>
      <c r="AR81" s="22"/>
      <c r="BE81" s="21"/>
    </row>
    <row r="82" spans="1:90" s="23" customFormat="1" ht="24.95" customHeight="1" x14ac:dyDescent="0.15">
      <c r="A82" s="17"/>
      <c r="B82" s="18"/>
      <c r="C82" s="10" t="s">
        <v>52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21"/>
      <c r="AR82" s="22"/>
      <c r="BE82" s="21"/>
    </row>
    <row r="83" spans="1:90" s="23" customFormat="1" ht="6.95" customHeight="1" x14ac:dyDescent="0.15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21"/>
      <c r="AR83" s="22"/>
      <c r="BE83" s="21"/>
    </row>
    <row r="84" spans="1:90" s="45" customFormat="1" ht="12" customHeight="1" x14ac:dyDescent="0.15">
      <c r="A84" s="43"/>
      <c r="B84" s="44"/>
      <c r="C84" s="14" t="s">
        <v>11</v>
      </c>
      <c r="D84" s="43"/>
      <c r="E84" s="43"/>
      <c r="F84" s="43"/>
      <c r="G84" s="43"/>
      <c r="H84" s="43"/>
      <c r="I84" s="43"/>
      <c r="J84" s="43"/>
      <c r="K84" s="43"/>
      <c r="L84" s="43" t="str">
        <f>K5</f>
        <v>SSZ21_01</v>
      </c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R84" s="46"/>
    </row>
    <row r="85" spans="1:90" s="50" customFormat="1" ht="36.950000000000003" customHeight="1" x14ac:dyDescent="0.15">
      <c r="A85" s="47"/>
      <c r="B85" s="48"/>
      <c r="C85" s="49" t="s">
        <v>13</v>
      </c>
      <c r="D85" s="47"/>
      <c r="E85" s="47"/>
      <c r="F85" s="47"/>
      <c r="G85" s="47"/>
      <c r="H85" s="47"/>
      <c r="I85" s="47"/>
      <c r="J85" s="47"/>
      <c r="K85" s="47"/>
      <c r="L85" s="196" t="str">
        <f>K6</f>
        <v>Místní komunikace Jamská - Nákupní park - Žďár nad Sázavou - D.1.4.2 Přeložka kabelu 1. telefonní</v>
      </c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6"/>
      <c r="AM85" s="196"/>
      <c r="AN85" s="196"/>
      <c r="AO85" s="196"/>
      <c r="AP85" s="47"/>
      <c r="AR85" s="51"/>
    </row>
    <row r="86" spans="1:90" s="23" customFormat="1" ht="6.95" customHeight="1" x14ac:dyDescent="0.15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21"/>
      <c r="AR86" s="22"/>
      <c r="BE86" s="21"/>
    </row>
    <row r="87" spans="1:90" s="23" customFormat="1" ht="12" customHeight="1" x14ac:dyDescent="0.15">
      <c r="A87" s="17"/>
      <c r="B87" s="18"/>
      <c r="C87" s="14" t="s">
        <v>17</v>
      </c>
      <c r="D87" s="17"/>
      <c r="E87" s="17"/>
      <c r="F87" s="17"/>
      <c r="G87" s="17"/>
      <c r="H87" s="17"/>
      <c r="I87" s="17"/>
      <c r="J87" s="17"/>
      <c r="K87" s="17"/>
      <c r="L87" s="52" t="str">
        <f>IF(K8="","",K8)</f>
        <v>Žďár nad Sázavou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4" t="s">
        <v>19</v>
      </c>
      <c r="AJ87" s="17"/>
      <c r="AK87" s="17"/>
      <c r="AL87" s="17"/>
      <c r="AM87" s="197" t="str">
        <f>IF(AN8= "","",AN8)</f>
        <v>19. 5. 2021</v>
      </c>
      <c r="AN87" s="197"/>
      <c r="AO87" s="17"/>
      <c r="AP87" s="17"/>
      <c r="AQ87" s="21"/>
      <c r="AR87" s="22"/>
      <c r="BE87" s="21"/>
    </row>
    <row r="88" spans="1:90" s="23" customFormat="1" ht="6.95" customHeight="1" x14ac:dyDescent="0.15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21"/>
      <c r="AR88" s="22"/>
      <c r="BE88" s="21"/>
    </row>
    <row r="89" spans="1:90" s="23" customFormat="1" ht="15.2" customHeight="1" x14ac:dyDescent="0.15">
      <c r="A89" s="17"/>
      <c r="B89" s="18"/>
      <c r="C89" s="14" t="s">
        <v>21</v>
      </c>
      <c r="D89" s="17"/>
      <c r="E89" s="17"/>
      <c r="F89" s="17"/>
      <c r="G89" s="17"/>
      <c r="H89" s="17"/>
      <c r="I89" s="17"/>
      <c r="J89" s="17"/>
      <c r="K89" s="17"/>
      <c r="L89" s="43" t="str">
        <f>IF(E11= "","",E11)</f>
        <v xml:space="preserve"> 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4" t="s">
        <v>26</v>
      </c>
      <c r="AJ89" s="17"/>
      <c r="AK89" s="17"/>
      <c r="AL89" s="17"/>
      <c r="AM89" s="189" t="str">
        <f>IF(E17="","",E17)</f>
        <v xml:space="preserve"> </v>
      </c>
      <c r="AN89" s="189"/>
      <c r="AO89" s="189"/>
      <c r="AP89" s="189"/>
      <c r="AQ89" s="21"/>
      <c r="AR89" s="22"/>
      <c r="AS89" s="188" t="s">
        <v>53</v>
      </c>
      <c r="AT89" s="18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1"/>
    </row>
    <row r="90" spans="1:90" s="23" customFormat="1" ht="25.7" customHeight="1" x14ac:dyDescent="0.15">
      <c r="A90" s="17"/>
      <c r="B90" s="18"/>
      <c r="C90" s="14" t="s">
        <v>25</v>
      </c>
      <c r="D90" s="17"/>
      <c r="E90" s="17"/>
      <c r="F90" s="17"/>
      <c r="G90" s="17"/>
      <c r="H90" s="17"/>
      <c r="I90" s="17"/>
      <c r="J90" s="17"/>
      <c r="K90" s="17"/>
      <c r="L90" s="43" t="str">
        <f>IF(E14="","",E14)</f>
        <v xml:space="preserve"> </v>
      </c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4" t="s">
        <v>28</v>
      </c>
      <c r="AJ90" s="17"/>
      <c r="AK90" s="17"/>
      <c r="AL90" s="17"/>
      <c r="AM90" s="189" t="str">
        <f>IF(E20="","",E20)</f>
        <v>První telefonní společnost s.r.o.</v>
      </c>
      <c r="AN90" s="189"/>
      <c r="AO90" s="189"/>
      <c r="AP90" s="189"/>
      <c r="AQ90" s="21"/>
      <c r="AR90" s="22"/>
      <c r="AS90" s="188"/>
      <c r="AT90" s="18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1"/>
    </row>
    <row r="91" spans="1:90" s="23" customFormat="1" ht="10.9" customHeight="1" x14ac:dyDescent="0.15">
      <c r="A91" s="17"/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21"/>
      <c r="AR91" s="22"/>
      <c r="AS91" s="188"/>
      <c r="AT91" s="18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1"/>
    </row>
    <row r="92" spans="1:90" s="23" customFormat="1" ht="29.25" customHeight="1" x14ac:dyDescent="0.15">
      <c r="A92" s="17"/>
      <c r="B92" s="18"/>
      <c r="C92" s="190" t="s">
        <v>54</v>
      </c>
      <c r="D92" s="190"/>
      <c r="E92" s="190"/>
      <c r="F92" s="190"/>
      <c r="G92" s="190"/>
      <c r="H92" s="57"/>
      <c r="I92" s="191" t="s">
        <v>55</v>
      </c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2" t="s">
        <v>56</v>
      </c>
      <c r="AH92" s="192"/>
      <c r="AI92" s="192"/>
      <c r="AJ92" s="192"/>
      <c r="AK92" s="192"/>
      <c r="AL92" s="192"/>
      <c r="AM92" s="192"/>
      <c r="AN92" s="193" t="s">
        <v>57</v>
      </c>
      <c r="AO92" s="193"/>
      <c r="AP92" s="193"/>
      <c r="AQ92" s="58" t="s">
        <v>58</v>
      </c>
      <c r="AR92" s="22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1"/>
    </row>
    <row r="93" spans="1:90" s="23" customFormat="1" ht="10.9" customHeight="1" x14ac:dyDescent="0.15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21"/>
      <c r="AR93" s="22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1"/>
    </row>
    <row r="94" spans="1:90" s="75" customFormat="1" ht="32.450000000000003" customHeight="1" x14ac:dyDescent="0.15">
      <c r="A94" s="65"/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69"/>
      <c r="AR94" s="70"/>
      <c r="AS94" s="71">
        <f>ROUND(AS95,2)</f>
        <v>0</v>
      </c>
      <c r="AT94" s="72">
        <f>ROUND(SUM(AV94:AW94),2)</f>
        <v>0</v>
      </c>
      <c r="AU94" s="73">
        <f>ROUND(AU95,5)</f>
        <v>166.88652999999999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6" t="s">
        <v>72</v>
      </c>
      <c r="BT94" s="76" t="s">
        <v>73</v>
      </c>
      <c r="BV94" s="76" t="s">
        <v>74</v>
      </c>
      <c r="BW94" s="76" t="s">
        <v>3</v>
      </c>
      <c r="BX94" s="76" t="s">
        <v>75</v>
      </c>
      <c r="CL94" s="76"/>
    </row>
    <row r="95" spans="1:90" s="87" customFormat="1" ht="37.5" customHeight="1" x14ac:dyDescent="0.15">
      <c r="A95" s="77" t="s">
        <v>76</v>
      </c>
      <c r="B95" s="78"/>
      <c r="C95" s="79"/>
      <c r="D95" s="186" t="s">
        <v>12</v>
      </c>
      <c r="E95" s="186"/>
      <c r="F95" s="186"/>
      <c r="G95" s="186"/>
      <c r="H95" s="186"/>
      <c r="I95" s="80"/>
      <c r="J95" s="186" t="s">
        <v>14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7">
        <f>'SSZ21_01 - Místní komunik...'!J28</f>
        <v>0</v>
      </c>
      <c r="AH95" s="187"/>
      <c r="AI95" s="187"/>
      <c r="AJ95" s="187"/>
      <c r="AK95" s="187"/>
      <c r="AL95" s="187"/>
      <c r="AM95" s="187"/>
      <c r="AN95" s="187">
        <f>SUM(AG95,AT95)</f>
        <v>0</v>
      </c>
      <c r="AO95" s="187"/>
      <c r="AP95" s="187"/>
      <c r="AQ95" s="81" t="s">
        <v>77</v>
      </c>
      <c r="AR95" s="82"/>
      <c r="AS95" s="83">
        <v>0</v>
      </c>
      <c r="AT95" s="84">
        <f>ROUND(SUM(AV95:AW95),2)</f>
        <v>0</v>
      </c>
      <c r="AU95" s="85">
        <f>'SSZ21_01 - Místní komunik...'!P118</f>
        <v>166.88653000000002</v>
      </c>
      <c r="AV95" s="84">
        <f>'SSZ21_01 - Místní komunik...'!J31</f>
        <v>0</v>
      </c>
      <c r="AW95" s="84">
        <f>'SSZ21_01 - Místní komunik...'!J32</f>
        <v>0</v>
      </c>
      <c r="AX95" s="84">
        <f>'SSZ21_01 - Místní komunik...'!J33</f>
        <v>0</v>
      </c>
      <c r="AY95" s="84">
        <f>'SSZ21_01 - Místní komunik...'!J34</f>
        <v>0</v>
      </c>
      <c r="AZ95" s="84">
        <f>'SSZ21_01 - Místní komunik...'!F31</f>
        <v>0</v>
      </c>
      <c r="BA95" s="84">
        <f>'SSZ21_01 - Místní komunik...'!F32</f>
        <v>0</v>
      </c>
      <c r="BB95" s="84">
        <f>'SSZ21_01 - Místní komunik...'!F33</f>
        <v>0</v>
      </c>
      <c r="BC95" s="84">
        <f>'SSZ21_01 - Místní komunik...'!F34</f>
        <v>0</v>
      </c>
      <c r="BD95" s="86">
        <f>'SSZ21_01 - Místní komunik...'!F35</f>
        <v>0</v>
      </c>
      <c r="BT95" s="88" t="s">
        <v>78</v>
      </c>
      <c r="BU95" s="88" t="s">
        <v>79</v>
      </c>
      <c r="BV95" s="88" t="s">
        <v>74</v>
      </c>
      <c r="BW95" s="88" t="s">
        <v>3</v>
      </c>
      <c r="BX95" s="88" t="s">
        <v>75</v>
      </c>
      <c r="CL95" s="88"/>
    </row>
    <row r="96" spans="1:90" s="23" customFormat="1" ht="30" customHeight="1" x14ac:dyDescent="0.15">
      <c r="A96" s="17"/>
      <c r="B96" s="18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21"/>
      <c r="AR96" s="22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</row>
    <row r="97" spans="1:57" s="23" customFormat="1" ht="6.95" customHeight="1" x14ac:dyDescent="0.15">
      <c r="A97" s="17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9"/>
      <c r="AR97" s="22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</row>
    <row r="98" spans="1:57" ht="11.25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</sheetData>
  <mergeCells count="40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SSZ21_01 - Místní komunik...'!C2" display="/"/>
  </hyperlink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5"/>
  <sheetViews>
    <sheetView showGridLines="0" tabSelected="1" zoomScaleNormal="100" workbookViewId="0">
      <selection activeCell="D4" sqref="D4"/>
    </sheetView>
  </sheetViews>
  <sheetFormatPr defaultColWidth="8.5" defaultRowHeight="10.5" x14ac:dyDescent="0.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 customWidth="1"/>
  </cols>
  <sheetData>
    <row r="1" spans="1:46" ht="11.25" x14ac:dyDescent="0.2">
      <c r="A1" s="89"/>
      <c r="B1" s="2"/>
      <c r="C1" s="2"/>
      <c r="D1" s="2"/>
      <c r="E1" s="2"/>
      <c r="F1" s="2"/>
      <c r="G1" s="2"/>
      <c r="H1" s="2"/>
      <c r="I1" s="2"/>
      <c r="J1" s="2"/>
      <c r="K1" s="2"/>
    </row>
    <row r="2" spans="1:46" ht="36.95000000000000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01" t="s">
        <v>4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4" t="s">
        <v>3</v>
      </c>
    </row>
    <row r="3" spans="1:46" ht="6.95" customHeight="1" x14ac:dyDescent="0.2">
      <c r="A3" s="2"/>
      <c r="B3" s="5"/>
      <c r="C3" s="6"/>
      <c r="D3" s="6"/>
      <c r="E3" s="6"/>
      <c r="F3" s="6"/>
      <c r="G3" s="6"/>
      <c r="H3" s="6"/>
      <c r="I3" s="6"/>
      <c r="J3" s="6"/>
      <c r="K3" s="6"/>
      <c r="L3" s="8"/>
      <c r="AT3" s="4" t="s">
        <v>80</v>
      </c>
    </row>
    <row r="4" spans="1:46" ht="24.95" customHeight="1" x14ac:dyDescent="0.2">
      <c r="A4" s="2"/>
      <c r="B4" s="9"/>
      <c r="C4" s="2"/>
      <c r="D4" s="10" t="s">
        <v>211</v>
      </c>
      <c r="E4" s="2"/>
      <c r="F4" s="2"/>
      <c r="G4" s="2"/>
      <c r="H4" s="2"/>
      <c r="I4" s="2"/>
      <c r="J4" s="2"/>
      <c r="K4" s="2"/>
      <c r="L4" s="8"/>
      <c r="M4" s="90" t="s">
        <v>9</v>
      </c>
      <c r="AT4" s="4" t="s">
        <v>2</v>
      </c>
    </row>
    <row r="5" spans="1:46" ht="6.95" customHeight="1" x14ac:dyDescent="0.2">
      <c r="A5" s="2"/>
      <c r="B5" s="9"/>
      <c r="C5" s="2"/>
      <c r="D5" s="2"/>
      <c r="E5" s="2"/>
      <c r="F5" s="2"/>
      <c r="G5" s="2"/>
      <c r="H5" s="2"/>
      <c r="I5" s="2"/>
      <c r="J5" s="2"/>
      <c r="K5" s="2"/>
      <c r="L5" s="8"/>
    </row>
    <row r="6" spans="1:46" s="23" customFormat="1" ht="12" customHeight="1" x14ac:dyDescent="0.15">
      <c r="A6" s="17"/>
      <c r="B6" s="18"/>
      <c r="C6" s="17"/>
      <c r="D6" s="14" t="s">
        <v>13</v>
      </c>
      <c r="E6" s="17"/>
      <c r="F6" s="17"/>
      <c r="G6" s="17"/>
      <c r="H6" s="17"/>
      <c r="I6" s="17"/>
      <c r="J6" s="17"/>
      <c r="K6" s="17"/>
      <c r="L6" s="35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pans="1:46" s="23" customFormat="1" ht="30" customHeight="1" x14ac:dyDescent="0.15">
      <c r="A7" s="17"/>
      <c r="B7" s="18"/>
      <c r="C7" s="17"/>
      <c r="D7" s="17"/>
      <c r="E7" s="196" t="s">
        <v>210</v>
      </c>
      <c r="F7" s="196"/>
      <c r="G7" s="196"/>
      <c r="H7" s="196"/>
      <c r="I7" s="17"/>
      <c r="J7" s="17"/>
      <c r="K7" s="17"/>
      <c r="L7" s="35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</row>
    <row r="8" spans="1:46" s="23" customFormat="1" ht="11.25" x14ac:dyDescent="0.15">
      <c r="A8" s="17"/>
      <c r="B8" s="18"/>
      <c r="C8" s="17"/>
      <c r="D8" s="17"/>
      <c r="E8" s="17"/>
      <c r="F8" s="17"/>
      <c r="G8" s="17"/>
      <c r="H8" s="17"/>
      <c r="I8" s="17"/>
      <c r="J8" s="17"/>
      <c r="K8" s="17"/>
      <c r="L8" s="35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pans="1:46" s="23" customFormat="1" ht="12" customHeight="1" x14ac:dyDescent="0.15">
      <c r="A9" s="17"/>
      <c r="B9" s="18"/>
      <c r="C9" s="17"/>
      <c r="D9" s="14" t="s">
        <v>15</v>
      </c>
      <c r="E9" s="17"/>
      <c r="F9" s="15"/>
      <c r="G9" s="17"/>
      <c r="H9" s="17"/>
      <c r="I9" s="14" t="s">
        <v>16</v>
      </c>
      <c r="J9" s="15"/>
      <c r="K9" s="17"/>
      <c r="L9" s="35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46" s="23" customFormat="1" ht="12" customHeight="1" x14ac:dyDescent="0.15">
      <c r="A10" s="17"/>
      <c r="B10" s="18"/>
      <c r="C10" s="17"/>
      <c r="D10" s="14" t="s">
        <v>17</v>
      </c>
      <c r="E10" s="17"/>
      <c r="F10" s="15" t="s">
        <v>18</v>
      </c>
      <c r="G10" s="17"/>
      <c r="H10" s="17"/>
      <c r="I10" s="14" t="s">
        <v>19</v>
      </c>
      <c r="J10" s="91" t="str">
        <f>'Rekapitulace stavby'!AN8</f>
        <v>19. 5. 2021</v>
      </c>
      <c r="K10" s="17"/>
      <c r="L10" s="35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46" s="23" customFormat="1" ht="10.9" customHeight="1" x14ac:dyDescent="0.15">
      <c r="A11" s="17"/>
      <c r="B11" s="18"/>
      <c r="C11" s="17"/>
      <c r="D11" s="17"/>
      <c r="E11" s="17"/>
      <c r="F11" s="17"/>
      <c r="G11" s="17"/>
      <c r="H11" s="17"/>
      <c r="I11" s="17"/>
      <c r="J11" s="17"/>
      <c r="K11" s="17"/>
      <c r="L11" s="35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46" s="23" customFormat="1" ht="12" customHeight="1" x14ac:dyDescent="0.15">
      <c r="A12" s="17"/>
      <c r="B12" s="18"/>
      <c r="C12" s="17"/>
      <c r="D12" s="14" t="s">
        <v>21</v>
      </c>
      <c r="E12" s="17"/>
      <c r="F12" s="17"/>
      <c r="G12" s="17"/>
      <c r="H12" s="17"/>
      <c r="I12" s="14" t="s">
        <v>22</v>
      </c>
      <c r="J12" s="15" t="str">
        <f>IF('Rekapitulace stavby'!AN10="","",'Rekapitulace stavby'!AN10)</f>
        <v/>
      </c>
      <c r="K12" s="17"/>
      <c r="L12" s="35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46" s="23" customFormat="1" ht="18" customHeight="1" x14ac:dyDescent="0.15">
      <c r="A13" s="17"/>
      <c r="B13" s="18"/>
      <c r="C13" s="17"/>
      <c r="D13" s="17"/>
      <c r="E13" s="15" t="str">
        <f>IF('Rekapitulace stavby'!E11="","",'Rekapitulace stavby'!E11)</f>
        <v xml:space="preserve"> </v>
      </c>
      <c r="F13" s="17"/>
      <c r="G13" s="17"/>
      <c r="H13" s="17"/>
      <c r="I13" s="14" t="s">
        <v>24</v>
      </c>
      <c r="J13" s="15" t="str">
        <f>IF('Rekapitulace stavby'!AN11="","",'Rekapitulace stavby'!AN11)</f>
        <v/>
      </c>
      <c r="K13" s="17"/>
      <c r="L13" s="35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46" s="23" customFormat="1" ht="6.95" customHeight="1" x14ac:dyDescent="0.15">
      <c r="A14" s="17"/>
      <c r="B14" s="18"/>
      <c r="C14" s="17"/>
      <c r="D14" s="17"/>
      <c r="E14" s="17"/>
      <c r="F14" s="17"/>
      <c r="G14" s="17"/>
      <c r="H14" s="17"/>
      <c r="I14" s="17"/>
      <c r="J14" s="17"/>
      <c r="K14" s="17"/>
      <c r="L14" s="35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46" s="23" customFormat="1" ht="12" customHeight="1" x14ac:dyDescent="0.15">
      <c r="A15" s="17"/>
      <c r="B15" s="18"/>
      <c r="C15" s="17"/>
      <c r="D15" s="14" t="s">
        <v>25</v>
      </c>
      <c r="E15" s="17"/>
      <c r="F15" s="17"/>
      <c r="G15" s="17"/>
      <c r="H15" s="17"/>
      <c r="I15" s="14" t="s">
        <v>22</v>
      </c>
      <c r="J15" s="15">
        <f>'Rekapitulace stavby'!AN13</f>
        <v>0</v>
      </c>
      <c r="K15" s="17"/>
      <c r="L15" s="35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46" s="23" customFormat="1" ht="18" customHeight="1" x14ac:dyDescent="0.15">
      <c r="A16" s="17"/>
      <c r="B16" s="18"/>
      <c r="C16" s="17"/>
      <c r="D16" s="17"/>
      <c r="E16" s="202" t="str">
        <f>'Rekapitulace stavby'!E14</f>
        <v xml:space="preserve"> </v>
      </c>
      <c r="F16" s="202"/>
      <c r="G16" s="202"/>
      <c r="H16" s="202"/>
      <c r="I16" s="14" t="s">
        <v>24</v>
      </c>
      <c r="J16" s="15">
        <f>'Rekapitulace stavby'!AN14</f>
        <v>0</v>
      </c>
      <c r="K16" s="17"/>
      <c r="L16" s="35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3" customFormat="1" ht="6.95" customHeight="1" x14ac:dyDescent="0.15">
      <c r="A17" s="17"/>
      <c r="B17" s="18"/>
      <c r="C17" s="17"/>
      <c r="D17" s="17"/>
      <c r="E17" s="17"/>
      <c r="F17" s="17"/>
      <c r="G17" s="17"/>
      <c r="H17" s="17"/>
      <c r="I17" s="17"/>
      <c r="J17" s="17"/>
      <c r="K17" s="17"/>
      <c r="L17" s="35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3" customFormat="1" ht="12" customHeight="1" x14ac:dyDescent="0.15">
      <c r="A18" s="17"/>
      <c r="B18" s="18"/>
      <c r="C18" s="17"/>
      <c r="D18" s="14" t="s">
        <v>26</v>
      </c>
      <c r="E18" s="17"/>
      <c r="F18" s="17"/>
      <c r="G18" s="17"/>
      <c r="H18" s="17"/>
      <c r="I18" s="14" t="s">
        <v>22</v>
      </c>
      <c r="J18" s="15" t="str">
        <f>IF('Rekapitulace stavby'!AN16="","",'Rekapitulace stavby'!AN16)</f>
        <v/>
      </c>
      <c r="K18" s="17"/>
      <c r="L18" s="35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3" customFormat="1" ht="18" customHeight="1" x14ac:dyDescent="0.15">
      <c r="A19" s="17"/>
      <c r="B19" s="18"/>
      <c r="C19" s="17"/>
      <c r="D19" s="17"/>
      <c r="E19" s="15" t="str">
        <f>IF('Rekapitulace stavby'!E17="","",'Rekapitulace stavby'!E17)</f>
        <v xml:space="preserve"> </v>
      </c>
      <c r="F19" s="17"/>
      <c r="G19" s="17"/>
      <c r="H19" s="17"/>
      <c r="I19" s="14" t="s">
        <v>24</v>
      </c>
      <c r="J19" s="15" t="str">
        <f>IF('Rekapitulace stavby'!AN17="","",'Rekapitulace stavby'!AN17)</f>
        <v/>
      </c>
      <c r="K19" s="17"/>
      <c r="L19" s="35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3" customFormat="1" ht="6.95" customHeight="1" x14ac:dyDescent="0.15">
      <c r="A20" s="17"/>
      <c r="B20" s="18"/>
      <c r="C20" s="17"/>
      <c r="D20" s="17"/>
      <c r="E20" s="17"/>
      <c r="F20" s="17"/>
      <c r="G20" s="17"/>
      <c r="H20" s="17"/>
      <c r="I20" s="17"/>
      <c r="J20" s="17"/>
      <c r="K20" s="17"/>
      <c r="L20" s="35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3" customFormat="1" ht="12" customHeight="1" x14ac:dyDescent="0.15">
      <c r="A21" s="17"/>
      <c r="B21" s="18"/>
      <c r="C21" s="17"/>
      <c r="D21" s="14" t="s">
        <v>28</v>
      </c>
      <c r="E21" s="17"/>
      <c r="F21" s="17"/>
      <c r="G21" s="17"/>
      <c r="H21" s="17"/>
      <c r="I21" s="14" t="s">
        <v>22</v>
      </c>
      <c r="J21" s="15" t="s">
        <v>29</v>
      </c>
      <c r="K21" s="17"/>
      <c r="L21" s="35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3" customFormat="1" ht="18" customHeight="1" x14ac:dyDescent="0.15">
      <c r="A22" s="17"/>
      <c r="B22" s="18"/>
      <c r="C22" s="17"/>
      <c r="D22" s="17"/>
      <c r="E22" s="15" t="s">
        <v>30</v>
      </c>
      <c r="F22" s="17"/>
      <c r="G22" s="17"/>
      <c r="H22" s="17"/>
      <c r="I22" s="14" t="s">
        <v>24</v>
      </c>
      <c r="J22" s="15" t="s">
        <v>31</v>
      </c>
      <c r="K22" s="17"/>
      <c r="L22" s="35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3" customFormat="1" ht="6.95" customHeight="1" x14ac:dyDescent="0.15">
      <c r="A23" s="17"/>
      <c r="B23" s="18"/>
      <c r="C23" s="17"/>
      <c r="D23" s="17"/>
      <c r="E23" s="17"/>
      <c r="F23" s="17"/>
      <c r="G23" s="17"/>
      <c r="H23" s="17"/>
      <c r="I23" s="17"/>
      <c r="J23" s="17"/>
      <c r="K23" s="17"/>
      <c r="L23" s="35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3" customFormat="1" ht="12" customHeight="1" x14ac:dyDescent="0.15">
      <c r="A24" s="17"/>
      <c r="B24" s="18"/>
      <c r="C24" s="17"/>
      <c r="D24" s="14" t="s">
        <v>32</v>
      </c>
      <c r="E24" s="17"/>
      <c r="F24" s="17"/>
      <c r="G24" s="17"/>
      <c r="H24" s="17"/>
      <c r="I24" s="17"/>
      <c r="J24" s="17"/>
      <c r="K24" s="17"/>
      <c r="L24" s="35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95" customFormat="1" ht="16.5" customHeight="1" x14ac:dyDescent="0.15">
      <c r="A25" s="92"/>
      <c r="B25" s="93"/>
      <c r="C25" s="92"/>
      <c r="D25" s="92"/>
      <c r="E25" s="204"/>
      <c r="F25" s="204"/>
      <c r="G25" s="204"/>
      <c r="H25" s="204"/>
      <c r="I25" s="92"/>
      <c r="J25" s="92"/>
      <c r="K25" s="92"/>
      <c r="L25" s="94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</row>
    <row r="26" spans="1:31" s="23" customFormat="1" ht="6.95" customHeight="1" x14ac:dyDescent="0.15">
      <c r="A26" s="17"/>
      <c r="B26" s="18"/>
      <c r="C26" s="17"/>
      <c r="D26" s="17"/>
      <c r="E26" s="17"/>
      <c r="F26" s="17"/>
      <c r="G26" s="17"/>
      <c r="H26" s="17"/>
      <c r="I26" s="17"/>
      <c r="J26" s="17"/>
      <c r="K26" s="17"/>
      <c r="L26" s="35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23" customFormat="1" ht="6.95" customHeight="1" x14ac:dyDescent="0.15">
      <c r="A27" s="17"/>
      <c r="B27" s="18"/>
      <c r="C27" s="17"/>
      <c r="D27" s="97"/>
      <c r="E27" s="97"/>
      <c r="F27" s="97"/>
      <c r="G27" s="97"/>
      <c r="H27" s="97"/>
      <c r="I27" s="97"/>
      <c r="J27" s="97"/>
      <c r="K27" s="97"/>
      <c r="L27" s="35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3" customFormat="1" ht="25.5" customHeight="1" x14ac:dyDescent="0.15">
      <c r="A28" s="17"/>
      <c r="B28" s="18"/>
      <c r="C28" s="17"/>
      <c r="D28" s="98" t="s">
        <v>33</v>
      </c>
      <c r="E28" s="17"/>
      <c r="F28" s="17"/>
      <c r="G28" s="17"/>
      <c r="H28" s="17"/>
      <c r="I28" s="17"/>
      <c r="J28" s="99">
        <f>ROUND(J118, 2)</f>
        <v>0</v>
      </c>
      <c r="K28" s="17"/>
      <c r="L28" s="35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23" customFormat="1" ht="6.95" customHeight="1" x14ac:dyDescent="0.15">
      <c r="A29" s="17"/>
      <c r="B29" s="18"/>
      <c r="C29" s="17"/>
      <c r="D29" s="97"/>
      <c r="E29" s="97"/>
      <c r="F29" s="97"/>
      <c r="G29" s="97"/>
      <c r="H29" s="97"/>
      <c r="I29" s="97"/>
      <c r="J29" s="97"/>
      <c r="K29" s="97"/>
      <c r="L29" s="35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</row>
    <row r="30" spans="1:31" s="23" customFormat="1" ht="14.45" customHeight="1" x14ac:dyDescent="0.15">
      <c r="A30" s="17"/>
      <c r="B30" s="18"/>
      <c r="C30" s="17"/>
      <c r="D30" s="17"/>
      <c r="E30" s="17"/>
      <c r="F30" s="100" t="s">
        <v>35</v>
      </c>
      <c r="G30" s="17"/>
      <c r="H30" s="17"/>
      <c r="I30" s="100" t="s">
        <v>34</v>
      </c>
      <c r="J30" s="100" t="s">
        <v>36</v>
      </c>
      <c r="K30" s="17"/>
      <c r="L30" s="35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3" customFormat="1" ht="14.45" customHeight="1" x14ac:dyDescent="0.15">
      <c r="A31" s="17"/>
      <c r="B31" s="18"/>
      <c r="C31" s="17"/>
      <c r="D31" s="101" t="s">
        <v>37</v>
      </c>
      <c r="E31" s="14" t="s">
        <v>38</v>
      </c>
      <c r="F31" s="102">
        <f>ROUND((SUM(BE118:BE144)),  2)</f>
        <v>0</v>
      </c>
      <c r="G31" s="17"/>
      <c r="H31" s="17"/>
      <c r="I31" s="103">
        <v>0.21</v>
      </c>
      <c r="J31" s="102">
        <f>ROUND(((SUM(BE118:BE144))*I31),  2)</f>
        <v>0</v>
      </c>
      <c r="K31" s="17"/>
      <c r="L31" s="35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3" customFormat="1" ht="14.45" customHeight="1" x14ac:dyDescent="0.15">
      <c r="A32" s="17"/>
      <c r="B32" s="18"/>
      <c r="C32" s="17"/>
      <c r="D32" s="17"/>
      <c r="E32" s="14" t="s">
        <v>39</v>
      </c>
      <c r="F32" s="102">
        <f>ROUND((SUM(BF118:BF144)),  2)</f>
        <v>0</v>
      </c>
      <c r="G32" s="17"/>
      <c r="H32" s="17"/>
      <c r="I32" s="103">
        <v>0.15</v>
      </c>
      <c r="J32" s="102">
        <f>ROUND(((SUM(BF118:BF144))*I32),  2)</f>
        <v>0</v>
      </c>
      <c r="K32" s="17"/>
      <c r="L32" s="35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3" customFormat="1" ht="14.45" hidden="1" customHeight="1" x14ac:dyDescent="0.15">
      <c r="A33" s="17"/>
      <c r="B33" s="18"/>
      <c r="C33" s="17"/>
      <c r="D33" s="17"/>
      <c r="E33" s="14" t="s">
        <v>40</v>
      </c>
      <c r="F33" s="102">
        <f>ROUND((SUM(BG118:BG144)),  2)</f>
        <v>0</v>
      </c>
      <c r="G33" s="17"/>
      <c r="H33" s="17"/>
      <c r="I33" s="103">
        <v>0.21</v>
      </c>
      <c r="J33" s="102">
        <f>0</f>
        <v>0</v>
      </c>
      <c r="K33" s="17"/>
      <c r="L33" s="35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3" customFormat="1" ht="14.45" hidden="1" customHeight="1" x14ac:dyDescent="0.15">
      <c r="A34" s="17"/>
      <c r="B34" s="18"/>
      <c r="C34" s="17"/>
      <c r="D34" s="17"/>
      <c r="E34" s="14" t="s">
        <v>41</v>
      </c>
      <c r="F34" s="102">
        <f>ROUND((SUM(BH118:BH144)),  2)</f>
        <v>0</v>
      </c>
      <c r="G34" s="17"/>
      <c r="H34" s="17"/>
      <c r="I34" s="103">
        <v>0.15</v>
      </c>
      <c r="J34" s="102">
        <f>0</f>
        <v>0</v>
      </c>
      <c r="K34" s="17"/>
      <c r="L34" s="35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3" customFormat="1" ht="14.45" hidden="1" customHeight="1" x14ac:dyDescent="0.15">
      <c r="A35" s="17"/>
      <c r="B35" s="18"/>
      <c r="C35" s="17"/>
      <c r="D35" s="17"/>
      <c r="E35" s="14" t="s">
        <v>42</v>
      </c>
      <c r="F35" s="102">
        <f>ROUND((SUM(BI118:BI144)),  2)</f>
        <v>0</v>
      </c>
      <c r="G35" s="17"/>
      <c r="H35" s="17"/>
      <c r="I35" s="103">
        <v>0</v>
      </c>
      <c r="J35" s="102">
        <f>0</f>
        <v>0</v>
      </c>
      <c r="K35" s="17"/>
      <c r="L35" s="35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3" customFormat="1" ht="6.95" customHeight="1" x14ac:dyDescent="0.15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35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3" customFormat="1" ht="25.5" customHeight="1" x14ac:dyDescent="0.15">
      <c r="A37" s="17"/>
      <c r="B37" s="18"/>
      <c r="C37" s="104"/>
      <c r="D37" s="105" t="s">
        <v>43</v>
      </c>
      <c r="E37" s="57"/>
      <c r="F37" s="57"/>
      <c r="G37" s="106" t="s">
        <v>44</v>
      </c>
      <c r="H37" s="107" t="s">
        <v>45</v>
      </c>
      <c r="I37" s="57"/>
      <c r="J37" s="108">
        <f>SUM(J28:J35)</f>
        <v>0</v>
      </c>
      <c r="K37" s="109"/>
      <c r="L37" s="35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3" customFormat="1" ht="14.45" customHeight="1" x14ac:dyDescent="0.15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5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ht="14.45" customHeight="1" x14ac:dyDescent="0.2">
      <c r="A39" s="2"/>
      <c r="B39" s="9"/>
      <c r="C39" s="2"/>
      <c r="D39" s="2"/>
      <c r="E39" s="2"/>
      <c r="F39" s="2"/>
      <c r="G39" s="2"/>
      <c r="H39" s="2"/>
      <c r="I39" s="2"/>
      <c r="J39" s="2"/>
      <c r="K39" s="2"/>
      <c r="L39" s="8"/>
    </row>
    <row r="40" spans="1:31" ht="14.45" customHeight="1" x14ac:dyDescent="0.2">
      <c r="A40" s="2"/>
      <c r="B40" s="9"/>
      <c r="C40" s="2"/>
      <c r="D40" s="2"/>
      <c r="E40" s="2"/>
      <c r="F40" s="2"/>
      <c r="G40" s="2"/>
      <c r="H40" s="2"/>
      <c r="I40" s="2"/>
      <c r="J40" s="2"/>
      <c r="K40" s="2"/>
      <c r="L40" s="8"/>
    </row>
    <row r="41" spans="1:31" ht="14.45" customHeight="1" x14ac:dyDescent="0.2">
      <c r="A41" s="2"/>
      <c r="B41" s="9"/>
      <c r="C41" s="2"/>
      <c r="D41" s="2"/>
      <c r="E41" s="2"/>
      <c r="F41" s="2"/>
      <c r="G41" s="2"/>
      <c r="H41" s="2"/>
      <c r="I41" s="2"/>
      <c r="J41" s="2"/>
      <c r="K41" s="2"/>
      <c r="L41" s="8"/>
    </row>
    <row r="42" spans="1:31" ht="14.45" customHeight="1" x14ac:dyDescent="0.2">
      <c r="A42" s="2"/>
      <c r="B42" s="9"/>
      <c r="C42" s="2"/>
      <c r="D42" s="2"/>
      <c r="E42" s="2"/>
      <c r="F42" s="2"/>
      <c r="G42" s="2"/>
      <c r="H42" s="2"/>
      <c r="I42" s="2"/>
      <c r="J42" s="2"/>
      <c r="K42" s="2"/>
      <c r="L42" s="8"/>
    </row>
    <row r="43" spans="1:31" ht="14.45" customHeight="1" x14ac:dyDescent="0.2">
      <c r="A43" s="2"/>
      <c r="B43" s="9"/>
      <c r="C43" s="2"/>
      <c r="D43" s="2"/>
      <c r="E43" s="2"/>
      <c r="F43" s="2"/>
      <c r="G43" s="2"/>
      <c r="H43" s="2"/>
      <c r="I43" s="2"/>
      <c r="J43" s="2"/>
      <c r="K43" s="2"/>
      <c r="L43" s="8"/>
    </row>
    <row r="44" spans="1:31" ht="14.45" customHeight="1" x14ac:dyDescent="0.2">
      <c r="A44" s="2"/>
      <c r="B44" s="9"/>
      <c r="C44" s="2"/>
      <c r="D44" s="2"/>
      <c r="E44" s="2"/>
      <c r="F44" s="2"/>
      <c r="G44" s="2"/>
      <c r="H44" s="2"/>
      <c r="I44" s="2"/>
      <c r="J44" s="2"/>
      <c r="K44" s="2"/>
      <c r="L44" s="8"/>
    </row>
    <row r="45" spans="1:31" ht="14.45" customHeight="1" x14ac:dyDescent="0.2">
      <c r="A45" s="2"/>
      <c r="B45" s="9"/>
      <c r="C45" s="2"/>
      <c r="D45" s="2"/>
      <c r="E45" s="2"/>
      <c r="F45" s="2"/>
      <c r="G45" s="2"/>
      <c r="H45" s="2"/>
      <c r="I45" s="2"/>
      <c r="J45" s="2"/>
      <c r="K45" s="2"/>
      <c r="L45" s="8"/>
    </row>
    <row r="46" spans="1:31" ht="14.45" customHeight="1" x14ac:dyDescent="0.2">
      <c r="A46" s="2"/>
      <c r="B46" s="9"/>
      <c r="C46" s="2"/>
      <c r="D46" s="2"/>
      <c r="E46" s="2"/>
      <c r="F46" s="2"/>
      <c r="G46" s="2"/>
      <c r="H46" s="2"/>
      <c r="I46" s="2"/>
      <c r="J46" s="2"/>
      <c r="K46" s="2"/>
      <c r="L46" s="8"/>
    </row>
    <row r="47" spans="1:31" ht="14.45" customHeight="1" x14ac:dyDescent="0.2">
      <c r="A47" s="2"/>
      <c r="B47" s="9"/>
      <c r="C47" s="2"/>
      <c r="D47" s="2"/>
      <c r="E47" s="2"/>
      <c r="F47" s="2"/>
      <c r="G47" s="2"/>
      <c r="H47" s="2"/>
      <c r="I47" s="2"/>
      <c r="J47" s="2"/>
      <c r="K47" s="2"/>
      <c r="L47" s="8"/>
    </row>
    <row r="48" spans="1:31" ht="14.45" customHeight="1" x14ac:dyDescent="0.2">
      <c r="A48" s="2"/>
      <c r="B48" s="9"/>
      <c r="C48" s="2"/>
      <c r="D48" s="2"/>
      <c r="E48" s="2"/>
      <c r="F48" s="2"/>
      <c r="G48" s="2"/>
      <c r="H48" s="2"/>
      <c r="I48" s="2"/>
      <c r="J48" s="2"/>
      <c r="K48" s="2"/>
      <c r="L48" s="8"/>
    </row>
    <row r="49" spans="1:31" ht="14.45" customHeight="1" x14ac:dyDescent="0.2">
      <c r="A49" s="2"/>
      <c r="B49" s="9"/>
      <c r="C49" s="2"/>
      <c r="D49" s="2"/>
      <c r="E49" s="2"/>
      <c r="F49" s="2"/>
      <c r="G49" s="2"/>
      <c r="H49" s="2"/>
      <c r="I49" s="2"/>
      <c r="J49" s="2"/>
      <c r="K49" s="2"/>
      <c r="L49" s="8"/>
    </row>
    <row r="50" spans="1:31" s="23" customFormat="1" ht="14.45" customHeight="1" x14ac:dyDescent="0.15">
      <c r="A50" s="17"/>
      <c r="B50" s="18"/>
      <c r="C50" s="17"/>
      <c r="D50" s="33" t="s">
        <v>46</v>
      </c>
      <c r="E50" s="34"/>
      <c r="F50" s="34"/>
      <c r="G50" s="33" t="s">
        <v>47</v>
      </c>
      <c r="H50" s="34"/>
      <c r="I50" s="34"/>
      <c r="J50" s="34"/>
      <c r="K50" s="34"/>
      <c r="L50" s="35"/>
    </row>
    <row r="51" spans="1:31" ht="11.25" x14ac:dyDescent="0.2">
      <c r="A51" s="2"/>
      <c r="B51" s="9"/>
      <c r="C51" s="2"/>
      <c r="D51" s="2"/>
      <c r="E51" s="2"/>
      <c r="F51" s="2"/>
      <c r="G51" s="2"/>
      <c r="H51" s="2"/>
      <c r="I51" s="2"/>
      <c r="J51" s="2"/>
      <c r="K51" s="2"/>
      <c r="L51" s="8"/>
    </row>
    <row r="52" spans="1:31" ht="11.25" x14ac:dyDescent="0.2">
      <c r="A52" s="2"/>
      <c r="B52" s="9"/>
      <c r="C52" s="2"/>
      <c r="D52" s="2"/>
      <c r="E52" s="2"/>
      <c r="F52" s="2"/>
      <c r="G52" s="2"/>
      <c r="H52" s="2"/>
      <c r="I52" s="2"/>
      <c r="J52" s="2"/>
      <c r="K52" s="2"/>
      <c r="L52" s="8"/>
    </row>
    <row r="53" spans="1:31" ht="11.25" x14ac:dyDescent="0.2">
      <c r="A53" s="2"/>
      <c r="B53" s="9"/>
      <c r="C53" s="2"/>
      <c r="D53" s="2"/>
      <c r="E53" s="2"/>
      <c r="F53" s="2"/>
      <c r="G53" s="2"/>
      <c r="H53" s="2"/>
      <c r="I53" s="2"/>
      <c r="J53" s="2"/>
      <c r="K53" s="2"/>
      <c r="L53" s="8"/>
    </row>
    <row r="54" spans="1:31" ht="11.25" x14ac:dyDescent="0.2">
      <c r="A54" s="2"/>
      <c r="B54" s="9"/>
      <c r="C54" s="2"/>
      <c r="D54" s="2"/>
      <c r="E54" s="2"/>
      <c r="F54" s="2"/>
      <c r="G54" s="2"/>
      <c r="H54" s="2"/>
      <c r="I54" s="2"/>
      <c r="J54" s="2"/>
      <c r="K54" s="2"/>
      <c r="L54" s="8"/>
    </row>
    <row r="55" spans="1:31" ht="11.25" x14ac:dyDescent="0.2">
      <c r="A55" s="2"/>
      <c r="B55" s="9"/>
      <c r="C55" s="2"/>
      <c r="D55" s="2"/>
      <c r="E55" s="2"/>
      <c r="F55" s="2"/>
      <c r="G55" s="2"/>
      <c r="H55" s="2"/>
      <c r="I55" s="2"/>
      <c r="J55" s="2"/>
      <c r="K55" s="2"/>
      <c r="L55" s="8"/>
    </row>
    <row r="56" spans="1:31" ht="11.25" x14ac:dyDescent="0.2">
      <c r="A56" s="2"/>
      <c r="B56" s="9"/>
      <c r="C56" s="2"/>
      <c r="D56" s="2"/>
      <c r="E56" s="2"/>
      <c r="F56" s="2"/>
      <c r="G56" s="2"/>
      <c r="H56" s="2"/>
      <c r="I56" s="2"/>
      <c r="J56" s="2"/>
      <c r="K56" s="2"/>
      <c r="L56" s="8"/>
    </row>
    <row r="57" spans="1:31" ht="11.25" x14ac:dyDescent="0.2">
      <c r="A57" s="2"/>
      <c r="B57" s="9"/>
      <c r="C57" s="2"/>
      <c r="D57" s="2"/>
      <c r="E57" s="2"/>
      <c r="F57" s="2"/>
      <c r="G57" s="2"/>
      <c r="H57" s="2"/>
      <c r="I57" s="2"/>
      <c r="J57" s="2"/>
      <c r="K57" s="2"/>
      <c r="L57" s="8"/>
    </row>
    <row r="58" spans="1:31" ht="11.25" x14ac:dyDescent="0.2">
      <c r="A58" s="2"/>
      <c r="B58" s="9"/>
      <c r="C58" s="2"/>
      <c r="D58" s="2"/>
      <c r="E58" s="2"/>
      <c r="F58" s="2"/>
      <c r="G58" s="2"/>
      <c r="H58" s="2"/>
      <c r="I58" s="2"/>
      <c r="J58" s="2"/>
      <c r="K58" s="2"/>
      <c r="L58" s="8"/>
    </row>
    <row r="59" spans="1:31" ht="11.25" x14ac:dyDescent="0.2">
      <c r="A59" s="2"/>
      <c r="B59" s="9"/>
      <c r="C59" s="2"/>
      <c r="D59" s="2"/>
      <c r="E59" s="2"/>
      <c r="F59" s="2"/>
      <c r="G59" s="2"/>
      <c r="H59" s="2"/>
      <c r="I59" s="2"/>
      <c r="J59" s="2"/>
      <c r="K59" s="2"/>
      <c r="L59" s="8"/>
    </row>
    <row r="60" spans="1:31" ht="11.25" x14ac:dyDescent="0.2">
      <c r="A60" s="2"/>
      <c r="B60" s="9"/>
      <c r="C60" s="2"/>
      <c r="D60" s="2"/>
      <c r="E60" s="2"/>
      <c r="F60" s="2"/>
      <c r="G60" s="2"/>
      <c r="H60" s="2"/>
      <c r="I60" s="2"/>
      <c r="J60" s="2"/>
      <c r="K60" s="2"/>
      <c r="L60" s="8"/>
    </row>
    <row r="61" spans="1:31" s="23" customFormat="1" ht="12.75" x14ac:dyDescent="0.15">
      <c r="A61" s="17"/>
      <c r="B61" s="18"/>
      <c r="C61" s="17"/>
      <c r="D61" s="36" t="s">
        <v>48</v>
      </c>
      <c r="E61" s="20"/>
      <c r="F61" s="110" t="s">
        <v>49</v>
      </c>
      <c r="G61" s="36" t="s">
        <v>48</v>
      </c>
      <c r="H61" s="20"/>
      <c r="I61" s="20"/>
      <c r="J61" s="111" t="s">
        <v>49</v>
      </c>
      <c r="K61" s="20"/>
      <c r="L61" s="35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ht="11.25" x14ac:dyDescent="0.2">
      <c r="A62" s="2"/>
      <c r="B62" s="9"/>
      <c r="C62" s="2"/>
      <c r="D62" s="2"/>
      <c r="E62" s="2"/>
      <c r="F62" s="2"/>
      <c r="G62" s="2"/>
      <c r="H62" s="2"/>
      <c r="I62" s="2"/>
      <c r="J62" s="2"/>
      <c r="K62" s="2"/>
      <c r="L62" s="8"/>
    </row>
    <row r="63" spans="1:31" ht="11.25" x14ac:dyDescent="0.2">
      <c r="A63" s="2"/>
      <c r="B63" s="9"/>
      <c r="C63" s="2"/>
      <c r="D63" s="2"/>
      <c r="E63" s="2"/>
      <c r="F63" s="2"/>
      <c r="G63" s="2"/>
      <c r="H63" s="2"/>
      <c r="I63" s="2"/>
      <c r="J63" s="2"/>
      <c r="K63" s="2"/>
      <c r="L63" s="8"/>
    </row>
    <row r="64" spans="1:31" ht="11.25" x14ac:dyDescent="0.2">
      <c r="A64" s="2"/>
      <c r="B64" s="9"/>
      <c r="C64" s="2"/>
      <c r="D64" s="2"/>
      <c r="E64" s="2"/>
      <c r="F64" s="2"/>
      <c r="G64" s="2"/>
      <c r="H64" s="2"/>
      <c r="I64" s="2"/>
      <c r="J64" s="2"/>
      <c r="K64" s="2"/>
      <c r="L64" s="8"/>
    </row>
    <row r="65" spans="1:31" s="23" customFormat="1" ht="12.75" x14ac:dyDescent="0.15">
      <c r="A65" s="17"/>
      <c r="B65" s="18"/>
      <c r="C65" s="17"/>
      <c r="D65" s="33" t="s">
        <v>50</v>
      </c>
      <c r="E65" s="34"/>
      <c r="F65" s="34"/>
      <c r="G65" s="33" t="s">
        <v>51</v>
      </c>
      <c r="H65" s="34"/>
      <c r="I65" s="34"/>
      <c r="J65" s="34"/>
      <c r="K65" s="34"/>
      <c r="L65" s="35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ht="11.25" x14ac:dyDescent="0.2">
      <c r="A66" s="2"/>
      <c r="B66" s="9"/>
      <c r="C66" s="2"/>
      <c r="D66" s="2"/>
      <c r="E66" s="2"/>
      <c r="F66" s="2"/>
      <c r="G66" s="2"/>
      <c r="H66" s="2"/>
      <c r="I66" s="2"/>
      <c r="J66" s="2"/>
      <c r="K66" s="2"/>
      <c r="L66" s="8"/>
    </row>
    <row r="67" spans="1:31" ht="11.25" x14ac:dyDescent="0.2">
      <c r="A67" s="2"/>
      <c r="B67" s="9"/>
      <c r="C67" s="2"/>
      <c r="D67" s="2"/>
      <c r="E67" s="2"/>
      <c r="F67" s="2"/>
      <c r="G67" s="2"/>
      <c r="H67" s="2"/>
      <c r="I67" s="2"/>
      <c r="J67" s="2"/>
      <c r="K67" s="2"/>
      <c r="L67" s="8"/>
    </row>
    <row r="68" spans="1:31" ht="11.25" x14ac:dyDescent="0.2">
      <c r="A68" s="2"/>
      <c r="B68" s="9"/>
      <c r="C68" s="2"/>
      <c r="D68" s="2"/>
      <c r="E68" s="2"/>
      <c r="F68" s="2"/>
      <c r="G68" s="2"/>
      <c r="H68" s="2"/>
      <c r="I68" s="2"/>
      <c r="J68" s="2"/>
      <c r="K68" s="2"/>
      <c r="L68" s="8"/>
    </row>
    <row r="69" spans="1:31" ht="11.25" x14ac:dyDescent="0.2">
      <c r="A69" s="2"/>
      <c r="B69" s="9"/>
      <c r="C69" s="2"/>
      <c r="D69" s="2"/>
      <c r="E69" s="2"/>
      <c r="F69" s="2"/>
      <c r="G69" s="2"/>
      <c r="H69" s="2"/>
      <c r="I69" s="2"/>
      <c r="J69" s="2"/>
      <c r="K69" s="2"/>
      <c r="L69" s="8"/>
    </row>
    <row r="70" spans="1:31" ht="11.25" x14ac:dyDescent="0.2">
      <c r="A70" s="2"/>
      <c r="B70" s="9"/>
      <c r="C70" s="2"/>
      <c r="D70" s="2"/>
      <c r="E70" s="2"/>
      <c r="F70" s="2"/>
      <c r="G70" s="2"/>
      <c r="H70" s="2"/>
      <c r="I70" s="2"/>
      <c r="J70" s="2"/>
      <c r="K70" s="2"/>
      <c r="L70" s="8"/>
    </row>
    <row r="71" spans="1:31" ht="11.25" x14ac:dyDescent="0.2">
      <c r="A71" s="2"/>
      <c r="B71" s="9"/>
      <c r="C71" s="2"/>
      <c r="D71" s="2"/>
      <c r="E71" s="2"/>
      <c r="F71" s="2"/>
      <c r="G71" s="2"/>
      <c r="H71" s="2"/>
      <c r="I71" s="2"/>
      <c r="J71" s="2"/>
      <c r="K71" s="2"/>
      <c r="L71" s="8"/>
    </row>
    <row r="72" spans="1:31" ht="11.25" x14ac:dyDescent="0.2">
      <c r="A72" s="2"/>
      <c r="B72" s="9"/>
      <c r="C72" s="2"/>
      <c r="D72" s="2"/>
      <c r="E72" s="2"/>
      <c r="F72" s="2"/>
      <c r="G72" s="2"/>
      <c r="H72" s="2"/>
      <c r="I72" s="2"/>
      <c r="J72" s="2"/>
      <c r="K72" s="2"/>
      <c r="L72" s="8"/>
    </row>
    <row r="73" spans="1:31" ht="11.25" x14ac:dyDescent="0.2">
      <c r="A73" s="2"/>
      <c r="B73" s="9"/>
      <c r="C73" s="2"/>
      <c r="D73" s="2"/>
      <c r="E73" s="2"/>
      <c r="F73" s="2"/>
      <c r="G73" s="2"/>
      <c r="H73" s="2"/>
      <c r="I73" s="2"/>
      <c r="J73" s="2"/>
      <c r="K73" s="2"/>
      <c r="L73" s="8"/>
    </row>
    <row r="74" spans="1:31" ht="11.25" x14ac:dyDescent="0.2">
      <c r="A74" s="2"/>
      <c r="B74" s="9"/>
      <c r="C74" s="2"/>
      <c r="D74" s="2"/>
      <c r="E74" s="2"/>
      <c r="F74" s="2"/>
      <c r="G74" s="2"/>
      <c r="H74" s="2"/>
      <c r="I74" s="2"/>
      <c r="J74" s="2"/>
      <c r="K74" s="2"/>
      <c r="L74" s="8"/>
    </row>
    <row r="75" spans="1:31" ht="11.25" x14ac:dyDescent="0.2">
      <c r="A75" s="2"/>
      <c r="B75" s="9"/>
      <c r="C75" s="2"/>
      <c r="D75" s="2"/>
      <c r="E75" s="2"/>
      <c r="F75" s="2"/>
      <c r="G75" s="2"/>
      <c r="H75" s="2"/>
      <c r="I75" s="2"/>
      <c r="J75" s="2"/>
      <c r="K75" s="2"/>
      <c r="L75" s="8"/>
    </row>
    <row r="76" spans="1:31" s="23" customFormat="1" ht="12.75" x14ac:dyDescent="0.15">
      <c r="A76" s="17"/>
      <c r="B76" s="18"/>
      <c r="C76" s="17"/>
      <c r="D76" s="36" t="s">
        <v>48</v>
      </c>
      <c r="E76" s="20"/>
      <c r="F76" s="110" t="s">
        <v>49</v>
      </c>
      <c r="G76" s="36" t="s">
        <v>48</v>
      </c>
      <c r="H76" s="20"/>
      <c r="I76" s="20"/>
      <c r="J76" s="111" t="s">
        <v>49</v>
      </c>
      <c r="K76" s="20"/>
      <c r="L76" s="35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s="23" customFormat="1" ht="14.45" customHeight="1" x14ac:dyDescent="0.15">
      <c r="A77" s="17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5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78" spans="1:31" ht="11.25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31" ht="11.25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31" ht="11.25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</row>
    <row r="81" spans="1:47" s="23" customFormat="1" ht="6.95" customHeight="1" x14ac:dyDescent="0.15">
      <c r="A81" s="17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35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47" s="23" customFormat="1" ht="24.95" customHeight="1" x14ac:dyDescent="0.15">
      <c r="A82" s="17"/>
      <c r="B82" s="18"/>
      <c r="C82" s="10" t="s">
        <v>81</v>
      </c>
      <c r="D82" s="17"/>
      <c r="E82" s="17"/>
      <c r="F82" s="17"/>
      <c r="G82" s="17"/>
      <c r="H82" s="17"/>
      <c r="I82" s="17"/>
      <c r="J82" s="17"/>
      <c r="K82" s="17"/>
      <c r="L82" s="35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47" s="23" customFormat="1" ht="6.95" customHeight="1" x14ac:dyDescent="0.15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5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47" s="23" customFormat="1" ht="12" customHeight="1" x14ac:dyDescent="0.15">
      <c r="A84" s="17"/>
      <c r="B84" s="18"/>
      <c r="C84" s="14" t="s">
        <v>13</v>
      </c>
      <c r="D84" s="17"/>
      <c r="E84" s="17"/>
      <c r="F84" s="17"/>
      <c r="G84" s="17"/>
      <c r="H84" s="17"/>
      <c r="I84" s="17"/>
      <c r="J84" s="17"/>
      <c r="K84" s="17"/>
      <c r="L84" s="35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47" s="23" customFormat="1" ht="30" customHeight="1" x14ac:dyDescent="0.15">
      <c r="A85" s="17"/>
      <c r="B85" s="18"/>
      <c r="C85" s="17"/>
      <c r="D85" s="17"/>
      <c r="E85" s="196" t="str">
        <f>E7</f>
        <v>Místní komunikace Jamská - Nákupní park - Žďár nad Sázavou - D.1.4.2 Přeložka kabelu 1. telefonní</v>
      </c>
      <c r="F85" s="196"/>
      <c r="G85" s="196"/>
      <c r="H85" s="196"/>
      <c r="I85" s="17"/>
      <c r="J85" s="17"/>
      <c r="K85" s="17"/>
      <c r="L85" s="35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47" s="23" customFormat="1" ht="6.95" customHeight="1" x14ac:dyDescent="0.15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35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</row>
    <row r="87" spans="1:47" s="23" customFormat="1" ht="12" customHeight="1" x14ac:dyDescent="0.15">
      <c r="A87" s="17"/>
      <c r="B87" s="18"/>
      <c r="C87" s="14" t="s">
        <v>17</v>
      </c>
      <c r="D87" s="17"/>
      <c r="E87" s="17"/>
      <c r="F87" s="15" t="str">
        <f>F10</f>
        <v>Žďár nad Sázavou</v>
      </c>
      <c r="G87" s="17"/>
      <c r="H87" s="17"/>
      <c r="I87" s="14" t="s">
        <v>19</v>
      </c>
      <c r="J87" s="91" t="str">
        <f>IF(J10="","",J10)</f>
        <v>19. 5. 2021</v>
      </c>
      <c r="K87" s="17"/>
      <c r="L87" s="35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47" s="23" customFormat="1" ht="6.95" customHeight="1" x14ac:dyDescent="0.15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5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47" s="23" customFormat="1" ht="15.2" customHeight="1" x14ac:dyDescent="0.15">
      <c r="A89" s="17"/>
      <c r="B89" s="18"/>
      <c r="C89" s="14" t="s">
        <v>21</v>
      </c>
      <c r="D89" s="17"/>
      <c r="E89" s="17"/>
      <c r="F89" s="15" t="str">
        <f>E13</f>
        <v xml:space="preserve"> </v>
      </c>
      <c r="G89" s="17"/>
      <c r="H89" s="17"/>
      <c r="I89" s="14" t="s">
        <v>26</v>
      </c>
      <c r="J89" s="112" t="str">
        <f>E19</f>
        <v xml:space="preserve"> </v>
      </c>
      <c r="K89" s="17"/>
      <c r="L89" s="35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47" s="23" customFormat="1" ht="25.7" customHeight="1" x14ac:dyDescent="0.15">
      <c r="A90" s="17"/>
      <c r="B90" s="18"/>
      <c r="C90" s="14" t="s">
        <v>25</v>
      </c>
      <c r="D90" s="17"/>
      <c r="E90" s="17"/>
      <c r="F90" s="15" t="str">
        <f>IF(E16="","",E16)</f>
        <v xml:space="preserve"> </v>
      </c>
      <c r="G90" s="17"/>
      <c r="H90" s="17"/>
      <c r="I90" s="14" t="s">
        <v>28</v>
      </c>
      <c r="J90" s="112" t="str">
        <f>E22</f>
        <v>První telefonní společnost s.r.o.</v>
      </c>
      <c r="K90" s="17"/>
      <c r="L90" s="35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47" s="23" customFormat="1" ht="10.35" customHeight="1" x14ac:dyDescent="0.15">
      <c r="A91" s="17"/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35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47" s="23" customFormat="1" ht="29.25" customHeight="1" x14ac:dyDescent="0.15">
      <c r="A92" s="17"/>
      <c r="B92" s="18"/>
      <c r="C92" s="113" t="s">
        <v>82</v>
      </c>
      <c r="D92" s="104"/>
      <c r="E92" s="104"/>
      <c r="F92" s="104"/>
      <c r="G92" s="104"/>
      <c r="H92" s="104"/>
      <c r="I92" s="104"/>
      <c r="J92" s="114" t="s">
        <v>83</v>
      </c>
      <c r="K92" s="104"/>
      <c r="L92" s="35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47" s="23" customFormat="1" ht="10.35" customHeight="1" x14ac:dyDescent="0.15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5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47" s="23" customFormat="1" ht="22.9" customHeight="1" x14ac:dyDescent="0.15">
      <c r="A94" s="17"/>
      <c r="B94" s="18"/>
      <c r="C94" s="115" t="s">
        <v>84</v>
      </c>
      <c r="D94" s="17"/>
      <c r="E94" s="17"/>
      <c r="F94" s="17"/>
      <c r="G94" s="17"/>
      <c r="H94" s="17"/>
      <c r="I94" s="17"/>
      <c r="J94" s="99">
        <f>J118</f>
        <v>0</v>
      </c>
      <c r="K94" s="17"/>
      <c r="L94" s="35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U94" s="4" t="s">
        <v>85</v>
      </c>
    </row>
    <row r="95" spans="1:47" s="122" customFormat="1" ht="24.95" customHeight="1" x14ac:dyDescent="0.15">
      <c r="A95" s="116"/>
      <c r="B95" s="117"/>
      <c r="C95" s="116"/>
      <c r="D95" s="118" t="s">
        <v>86</v>
      </c>
      <c r="E95" s="119"/>
      <c r="F95" s="119"/>
      <c r="G95" s="119"/>
      <c r="H95" s="119"/>
      <c r="I95" s="119"/>
      <c r="J95" s="120">
        <f>J119</f>
        <v>0</v>
      </c>
      <c r="K95" s="116"/>
      <c r="L95" s="121"/>
    </row>
    <row r="96" spans="1:47" s="129" customFormat="1" ht="19.899999999999999" customHeight="1" x14ac:dyDescent="0.15">
      <c r="A96" s="123"/>
      <c r="B96" s="124"/>
      <c r="C96" s="123"/>
      <c r="D96" s="125" t="s">
        <v>87</v>
      </c>
      <c r="E96" s="126"/>
      <c r="F96" s="126"/>
      <c r="G96" s="126"/>
      <c r="H96" s="126"/>
      <c r="I96" s="126"/>
      <c r="J96" s="127">
        <f>J120</f>
        <v>0</v>
      </c>
      <c r="K96" s="123"/>
      <c r="L96" s="128"/>
    </row>
    <row r="97" spans="1:31" s="129" customFormat="1" ht="19.899999999999999" customHeight="1" x14ac:dyDescent="0.15">
      <c r="A97" s="123"/>
      <c r="B97" s="124"/>
      <c r="C97" s="123"/>
      <c r="D97" s="125" t="s">
        <v>88</v>
      </c>
      <c r="E97" s="126"/>
      <c r="F97" s="126"/>
      <c r="G97" s="126"/>
      <c r="H97" s="126"/>
      <c r="I97" s="126"/>
      <c r="J97" s="127">
        <f>J125</f>
        <v>0</v>
      </c>
      <c r="K97" s="123"/>
      <c r="L97" s="128"/>
    </row>
    <row r="98" spans="1:31" s="122" customFormat="1" ht="24.95" customHeight="1" x14ac:dyDescent="0.15">
      <c r="A98" s="116"/>
      <c r="B98" s="117"/>
      <c r="C98" s="116"/>
      <c r="D98" s="118" t="s">
        <v>89</v>
      </c>
      <c r="E98" s="119"/>
      <c r="F98" s="119"/>
      <c r="G98" s="119"/>
      <c r="H98" s="119"/>
      <c r="I98" s="119"/>
      <c r="J98" s="120">
        <f>J139</f>
        <v>0</v>
      </c>
      <c r="K98" s="116"/>
      <c r="L98" s="121"/>
    </row>
    <row r="99" spans="1:31" s="122" customFormat="1" ht="24.95" customHeight="1" x14ac:dyDescent="0.15">
      <c r="A99" s="116"/>
      <c r="B99" s="117"/>
      <c r="C99" s="116"/>
      <c r="D99" s="118" t="s">
        <v>90</v>
      </c>
      <c r="E99" s="119"/>
      <c r="F99" s="119"/>
      <c r="G99" s="119"/>
      <c r="H99" s="119"/>
      <c r="I99" s="119"/>
      <c r="J99" s="120">
        <f>J141</f>
        <v>0</v>
      </c>
      <c r="K99" s="116"/>
      <c r="L99" s="121"/>
    </row>
    <row r="100" spans="1:31" s="129" customFormat="1" ht="19.899999999999999" customHeight="1" x14ac:dyDescent="0.15">
      <c r="A100" s="123"/>
      <c r="B100" s="124"/>
      <c r="C100" s="123"/>
      <c r="D100" s="125" t="s">
        <v>91</v>
      </c>
      <c r="E100" s="126"/>
      <c r="F100" s="126"/>
      <c r="G100" s="126"/>
      <c r="H100" s="126"/>
      <c r="I100" s="126"/>
      <c r="J100" s="127">
        <f>J142</f>
        <v>0</v>
      </c>
      <c r="K100" s="123"/>
      <c r="L100" s="128"/>
    </row>
    <row r="101" spans="1:31" s="23" customFormat="1" ht="21.95" customHeight="1" x14ac:dyDescent="0.15">
      <c r="A101" s="17"/>
      <c r="B101" s="18"/>
      <c r="C101" s="17"/>
      <c r="D101" s="17"/>
      <c r="E101" s="17"/>
      <c r="F101" s="17"/>
      <c r="G101" s="17"/>
      <c r="H101" s="17"/>
      <c r="I101" s="17"/>
      <c r="J101" s="17"/>
      <c r="K101" s="17"/>
      <c r="L101" s="35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</row>
    <row r="102" spans="1:31" s="23" customFormat="1" ht="6.95" customHeight="1" x14ac:dyDescent="0.15">
      <c r="A102" s="17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5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</row>
    <row r="103" spans="1:31" ht="11.25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</row>
    <row r="104" spans="1:31" ht="11.25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</row>
    <row r="105" spans="1:31" ht="11.25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</row>
    <row r="106" spans="1:31" s="23" customFormat="1" ht="6.95" customHeight="1" x14ac:dyDescent="0.15">
      <c r="A106" s="17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35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31" s="23" customFormat="1" ht="24.95" customHeight="1" x14ac:dyDescent="0.15">
      <c r="A107" s="17"/>
      <c r="B107" s="18"/>
      <c r="C107" s="10" t="s">
        <v>92</v>
      </c>
      <c r="D107" s="17"/>
      <c r="E107" s="17"/>
      <c r="F107" s="17"/>
      <c r="G107" s="17"/>
      <c r="H107" s="17"/>
      <c r="I107" s="17"/>
      <c r="J107" s="17"/>
      <c r="K107" s="17"/>
      <c r="L107" s="35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08" spans="1:31" s="23" customFormat="1" ht="6.95" customHeight="1" x14ac:dyDescent="0.15">
      <c r="A108" s="17"/>
      <c r="B108" s="18"/>
      <c r="C108" s="17"/>
      <c r="D108" s="17"/>
      <c r="E108" s="17"/>
      <c r="F108" s="17"/>
      <c r="G108" s="17"/>
      <c r="H108" s="17"/>
      <c r="I108" s="17"/>
      <c r="J108" s="17"/>
      <c r="K108" s="17"/>
      <c r="L108" s="35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</row>
    <row r="109" spans="1:31" s="23" customFormat="1" ht="12" customHeight="1" x14ac:dyDescent="0.15">
      <c r="A109" s="17"/>
      <c r="B109" s="18"/>
      <c r="C109" s="14" t="s">
        <v>13</v>
      </c>
      <c r="D109" s="17"/>
      <c r="E109" s="17"/>
      <c r="F109" s="17"/>
      <c r="G109" s="17"/>
      <c r="H109" s="17"/>
      <c r="I109" s="17"/>
      <c r="J109" s="17"/>
      <c r="K109" s="17"/>
      <c r="L109" s="35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</row>
    <row r="110" spans="1:31" s="23" customFormat="1" ht="30" customHeight="1" x14ac:dyDescent="0.15">
      <c r="A110" s="17"/>
      <c r="B110" s="18"/>
      <c r="C110" s="17"/>
      <c r="D110" s="17"/>
      <c r="E110" s="196" t="str">
        <f>E7</f>
        <v>Místní komunikace Jamská - Nákupní park - Žďár nad Sázavou - D.1.4.2 Přeložka kabelu 1. telefonní</v>
      </c>
      <c r="F110" s="196"/>
      <c r="G110" s="196"/>
      <c r="H110" s="196"/>
      <c r="I110" s="17"/>
      <c r="J110" s="17"/>
      <c r="K110" s="17"/>
      <c r="L110" s="35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</row>
    <row r="111" spans="1:31" s="23" customFormat="1" ht="6.95" customHeight="1" x14ac:dyDescent="0.15">
      <c r="A111" s="17"/>
      <c r="B111" s="18"/>
      <c r="C111" s="17"/>
      <c r="D111" s="17"/>
      <c r="E111" s="17"/>
      <c r="F111" s="17"/>
      <c r="G111" s="17"/>
      <c r="H111" s="17"/>
      <c r="I111" s="17"/>
      <c r="J111" s="17"/>
      <c r="K111" s="17"/>
      <c r="L111" s="35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31" s="23" customFormat="1" ht="12" customHeight="1" x14ac:dyDescent="0.15">
      <c r="A112" s="17"/>
      <c r="B112" s="18"/>
      <c r="C112" s="14" t="s">
        <v>17</v>
      </c>
      <c r="D112" s="17"/>
      <c r="E112" s="17"/>
      <c r="F112" s="15" t="str">
        <f>F10</f>
        <v>Žďár nad Sázavou</v>
      </c>
      <c r="G112" s="17"/>
      <c r="H112" s="17"/>
      <c r="I112" s="14" t="s">
        <v>19</v>
      </c>
      <c r="J112" s="91" t="str">
        <f>IF(J10="","",J10)</f>
        <v>19. 5. 2021</v>
      </c>
      <c r="K112" s="17"/>
      <c r="L112" s="35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65" s="23" customFormat="1" ht="6.95" customHeight="1" x14ac:dyDescent="0.15">
      <c r="A113" s="17"/>
      <c r="B113" s="18"/>
      <c r="C113" s="17"/>
      <c r="D113" s="17"/>
      <c r="E113" s="17"/>
      <c r="F113" s="17"/>
      <c r="G113" s="17"/>
      <c r="H113" s="17"/>
      <c r="I113" s="17"/>
      <c r="J113" s="17"/>
      <c r="K113" s="17"/>
      <c r="L113" s="35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65" s="23" customFormat="1" ht="15.2" customHeight="1" x14ac:dyDescent="0.15">
      <c r="A114" s="17"/>
      <c r="B114" s="18"/>
      <c r="C114" s="14" t="s">
        <v>21</v>
      </c>
      <c r="D114" s="17"/>
      <c r="E114" s="17"/>
      <c r="F114" s="15" t="str">
        <f>E13</f>
        <v xml:space="preserve"> </v>
      </c>
      <c r="G114" s="17"/>
      <c r="H114" s="17"/>
      <c r="I114" s="14" t="s">
        <v>26</v>
      </c>
      <c r="J114" s="112" t="str">
        <f>E19</f>
        <v xml:space="preserve"> </v>
      </c>
      <c r="K114" s="17"/>
      <c r="L114" s="35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65" s="23" customFormat="1" ht="25.7" customHeight="1" x14ac:dyDescent="0.15">
      <c r="A115" s="17"/>
      <c r="B115" s="18"/>
      <c r="C115" s="14" t="s">
        <v>25</v>
      </c>
      <c r="D115" s="17"/>
      <c r="E115" s="17"/>
      <c r="F115" s="15" t="str">
        <f>IF(E16="","",E16)</f>
        <v xml:space="preserve"> </v>
      </c>
      <c r="G115" s="17"/>
      <c r="H115" s="17"/>
      <c r="I115" s="14" t="s">
        <v>28</v>
      </c>
      <c r="J115" s="112" t="str">
        <f>E22</f>
        <v>První telefonní společnost s.r.o.</v>
      </c>
      <c r="K115" s="17"/>
      <c r="L115" s="35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65" s="23" customFormat="1" ht="10.35" customHeight="1" x14ac:dyDescent="0.15">
      <c r="A116" s="17"/>
      <c r="B116" s="18"/>
      <c r="C116" s="17"/>
      <c r="D116" s="17"/>
      <c r="E116" s="17"/>
      <c r="F116" s="17"/>
      <c r="G116" s="17"/>
      <c r="H116" s="17"/>
      <c r="I116" s="17"/>
      <c r="J116" s="17"/>
      <c r="K116" s="17"/>
      <c r="L116" s="35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</row>
    <row r="117" spans="1:65" s="137" customFormat="1" ht="29.25" customHeight="1" x14ac:dyDescent="0.15">
      <c r="A117" s="130"/>
      <c r="B117" s="131"/>
      <c r="C117" s="132" t="s">
        <v>93</v>
      </c>
      <c r="D117" s="133" t="s">
        <v>58</v>
      </c>
      <c r="E117" s="133" t="s">
        <v>54</v>
      </c>
      <c r="F117" s="133" t="s">
        <v>55</v>
      </c>
      <c r="G117" s="133" t="s">
        <v>94</v>
      </c>
      <c r="H117" s="133" t="s">
        <v>95</v>
      </c>
      <c r="I117" s="133" t="s">
        <v>96</v>
      </c>
      <c r="J117" s="133" t="s">
        <v>83</v>
      </c>
      <c r="K117" s="134" t="s">
        <v>97</v>
      </c>
      <c r="L117" s="135"/>
      <c r="M117" s="59"/>
      <c r="N117" s="60" t="s">
        <v>37</v>
      </c>
      <c r="O117" s="60" t="s">
        <v>98</v>
      </c>
      <c r="P117" s="60" t="s">
        <v>99</v>
      </c>
      <c r="Q117" s="60" t="s">
        <v>100</v>
      </c>
      <c r="R117" s="60" t="s">
        <v>101</v>
      </c>
      <c r="S117" s="60" t="s">
        <v>102</v>
      </c>
      <c r="T117" s="61" t="s">
        <v>103</v>
      </c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</row>
    <row r="118" spans="1:65" s="23" customFormat="1" ht="22.9" customHeight="1" x14ac:dyDescent="0.25">
      <c r="A118" s="17"/>
      <c r="B118" s="18"/>
      <c r="C118" s="67" t="s">
        <v>104</v>
      </c>
      <c r="D118" s="17"/>
      <c r="E118" s="17"/>
      <c r="F118" s="17"/>
      <c r="G118" s="17"/>
      <c r="H118" s="17"/>
      <c r="I118" s="17"/>
      <c r="J118" s="138">
        <f>BK118</f>
        <v>0</v>
      </c>
      <c r="K118" s="17"/>
      <c r="L118" s="22"/>
      <c r="M118" s="62"/>
      <c r="N118" s="53"/>
      <c r="O118" s="63"/>
      <c r="P118" s="139">
        <f>P119+P139+P141</f>
        <v>166.88653000000002</v>
      </c>
      <c r="Q118" s="63"/>
      <c r="R118" s="139">
        <f>R119+R139+R141</f>
        <v>1.9300000000000003E-4</v>
      </c>
      <c r="S118" s="63"/>
      <c r="T118" s="140">
        <f>T119+T139+T141</f>
        <v>0</v>
      </c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T118" s="4" t="s">
        <v>72</v>
      </c>
      <c r="AU118" s="4" t="s">
        <v>85</v>
      </c>
      <c r="BK118" s="141">
        <f>BK119+BK139+BK141</f>
        <v>0</v>
      </c>
    </row>
    <row r="119" spans="1:65" s="152" customFormat="1" ht="25.9" customHeight="1" x14ac:dyDescent="0.2">
      <c r="A119" s="142"/>
      <c r="B119" s="143"/>
      <c r="C119" s="142"/>
      <c r="D119" s="144" t="s">
        <v>72</v>
      </c>
      <c r="E119" s="145" t="s">
        <v>105</v>
      </c>
      <c r="F119" s="145" t="s">
        <v>106</v>
      </c>
      <c r="G119" s="142"/>
      <c r="H119" s="142"/>
      <c r="I119" s="142"/>
      <c r="J119" s="146">
        <f>BK119</f>
        <v>0</v>
      </c>
      <c r="K119" s="142"/>
      <c r="L119" s="147"/>
      <c r="M119" s="148"/>
      <c r="N119" s="149"/>
      <c r="O119" s="149"/>
      <c r="P119" s="150">
        <f>P120+P125</f>
        <v>151.88653000000002</v>
      </c>
      <c r="Q119" s="149"/>
      <c r="R119" s="150">
        <f>R120+R125</f>
        <v>1.9300000000000003E-4</v>
      </c>
      <c r="S119" s="149"/>
      <c r="T119" s="151">
        <f>T120+T125</f>
        <v>0</v>
      </c>
      <c r="AR119" s="153" t="s">
        <v>107</v>
      </c>
      <c r="AT119" s="154" t="s">
        <v>72</v>
      </c>
      <c r="AU119" s="154" t="s">
        <v>73</v>
      </c>
      <c r="AY119" s="153" t="s">
        <v>108</v>
      </c>
      <c r="BK119" s="155">
        <f>BK120+BK125</f>
        <v>0</v>
      </c>
    </row>
    <row r="120" spans="1:65" s="152" customFormat="1" ht="22.9" customHeight="1" x14ac:dyDescent="0.2">
      <c r="A120" s="142"/>
      <c r="B120" s="143"/>
      <c r="C120" s="142"/>
      <c r="D120" s="144" t="s">
        <v>72</v>
      </c>
      <c r="E120" s="156" t="s">
        <v>109</v>
      </c>
      <c r="F120" s="156" t="s">
        <v>110</v>
      </c>
      <c r="G120" s="142"/>
      <c r="H120" s="142"/>
      <c r="I120" s="142"/>
      <c r="J120" s="157">
        <f>BK120</f>
        <v>0</v>
      </c>
      <c r="K120" s="142"/>
      <c r="L120" s="147"/>
      <c r="M120" s="148"/>
      <c r="N120" s="149"/>
      <c r="O120" s="149"/>
      <c r="P120" s="150">
        <f>SUM(P121:P124)</f>
        <v>11.05</v>
      </c>
      <c r="Q120" s="149"/>
      <c r="R120" s="150">
        <f>SUM(R121:R124)</f>
        <v>0</v>
      </c>
      <c r="S120" s="149"/>
      <c r="T120" s="151">
        <f>SUM(T121:T124)</f>
        <v>0</v>
      </c>
      <c r="AR120" s="153" t="s">
        <v>107</v>
      </c>
      <c r="AT120" s="154" t="s">
        <v>72</v>
      </c>
      <c r="AU120" s="154" t="s">
        <v>78</v>
      </c>
      <c r="AY120" s="153" t="s">
        <v>108</v>
      </c>
      <c r="BK120" s="155">
        <f>SUM(BK121:BK124)</f>
        <v>0</v>
      </c>
    </row>
    <row r="121" spans="1:65" s="23" customFormat="1" ht="24.2" customHeight="1" x14ac:dyDescent="0.15">
      <c r="A121" s="17"/>
      <c r="B121" s="158"/>
      <c r="C121" s="159" t="s">
        <v>111</v>
      </c>
      <c r="D121" s="159" t="s">
        <v>112</v>
      </c>
      <c r="E121" s="160" t="s">
        <v>113</v>
      </c>
      <c r="F121" s="161" t="s">
        <v>114</v>
      </c>
      <c r="G121" s="162" t="s">
        <v>115</v>
      </c>
      <c r="H121" s="163">
        <v>50</v>
      </c>
      <c r="I121" s="164">
        <v>0</v>
      </c>
      <c r="J121" s="164">
        <f>ROUND(I121*H121,2)</f>
        <v>0</v>
      </c>
      <c r="K121" s="161" t="s">
        <v>116</v>
      </c>
      <c r="L121" s="22"/>
      <c r="M121" s="165"/>
      <c r="N121" s="166" t="s">
        <v>38</v>
      </c>
      <c r="O121" s="167">
        <v>8.6999999999999994E-2</v>
      </c>
      <c r="P121" s="167">
        <f>O121*H121</f>
        <v>4.3499999999999996</v>
      </c>
      <c r="Q121" s="167">
        <v>0</v>
      </c>
      <c r="R121" s="167">
        <f>Q121*H121</f>
        <v>0</v>
      </c>
      <c r="S121" s="167">
        <v>0</v>
      </c>
      <c r="T121" s="168">
        <f>S121*H121</f>
        <v>0</v>
      </c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R121" s="169" t="s">
        <v>117</v>
      </c>
      <c r="AT121" s="169" t="s">
        <v>112</v>
      </c>
      <c r="AU121" s="169" t="s">
        <v>80</v>
      </c>
      <c r="AY121" s="4" t="s">
        <v>108</v>
      </c>
      <c r="BE121" s="170">
        <f>IF(N121="základní",J121,0)</f>
        <v>0</v>
      </c>
      <c r="BF121" s="170">
        <f>IF(N121="snížená",J121,0)</f>
        <v>0</v>
      </c>
      <c r="BG121" s="170">
        <f>IF(N121="zákl. přenesená",J121,0)</f>
        <v>0</v>
      </c>
      <c r="BH121" s="170">
        <f>IF(N121="sníž. přenesená",J121,0)</f>
        <v>0</v>
      </c>
      <c r="BI121" s="170">
        <f>IF(N121="nulová",J121,0)</f>
        <v>0</v>
      </c>
      <c r="BJ121" s="4" t="s">
        <v>78</v>
      </c>
      <c r="BK121" s="170">
        <f>ROUND(I121*H121,2)</f>
        <v>0</v>
      </c>
      <c r="BL121" s="4" t="s">
        <v>117</v>
      </c>
      <c r="BM121" s="169" t="s">
        <v>118</v>
      </c>
    </row>
    <row r="122" spans="1:65" s="23" customFormat="1" ht="24.2" customHeight="1" x14ac:dyDescent="0.15">
      <c r="A122" s="17"/>
      <c r="B122" s="158"/>
      <c r="C122" s="159" t="s">
        <v>119</v>
      </c>
      <c r="D122" s="159" t="s">
        <v>112</v>
      </c>
      <c r="E122" s="160" t="s">
        <v>120</v>
      </c>
      <c r="F122" s="161" t="s">
        <v>121</v>
      </c>
      <c r="G122" s="162" t="s">
        <v>122</v>
      </c>
      <c r="H122" s="163">
        <v>5</v>
      </c>
      <c r="I122" s="164">
        <v>0</v>
      </c>
      <c r="J122" s="164">
        <f>ROUND(I122*H122,2)</f>
        <v>0</v>
      </c>
      <c r="K122" s="161" t="s">
        <v>116</v>
      </c>
      <c r="L122" s="22"/>
      <c r="M122" s="165"/>
      <c r="N122" s="166" t="s">
        <v>38</v>
      </c>
      <c r="O122" s="167">
        <v>0.44</v>
      </c>
      <c r="P122" s="167">
        <f>O122*H122</f>
        <v>2.2000000000000002</v>
      </c>
      <c r="Q122" s="167">
        <v>0</v>
      </c>
      <c r="R122" s="167">
        <f>Q122*H122</f>
        <v>0</v>
      </c>
      <c r="S122" s="167">
        <v>0</v>
      </c>
      <c r="T122" s="168">
        <f>S122*H122</f>
        <v>0</v>
      </c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R122" s="169" t="s">
        <v>117</v>
      </c>
      <c r="AT122" s="169" t="s">
        <v>112</v>
      </c>
      <c r="AU122" s="169" t="s">
        <v>80</v>
      </c>
      <c r="AY122" s="4" t="s">
        <v>108</v>
      </c>
      <c r="BE122" s="170">
        <f>IF(N122="základní",J122,0)</f>
        <v>0</v>
      </c>
      <c r="BF122" s="170">
        <f>IF(N122="snížená",J122,0)</f>
        <v>0</v>
      </c>
      <c r="BG122" s="170">
        <f>IF(N122="zákl. přenesená",J122,0)</f>
        <v>0</v>
      </c>
      <c r="BH122" s="170">
        <f>IF(N122="sníž. přenesená",J122,0)</f>
        <v>0</v>
      </c>
      <c r="BI122" s="170">
        <f>IF(N122="nulová",J122,0)</f>
        <v>0</v>
      </c>
      <c r="BJ122" s="4" t="s">
        <v>78</v>
      </c>
      <c r="BK122" s="170">
        <f>ROUND(I122*H122,2)</f>
        <v>0</v>
      </c>
      <c r="BL122" s="4" t="s">
        <v>117</v>
      </c>
      <c r="BM122" s="169" t="s">
        <v>123</v>
      </c>
    </row>
    <row r="123" spans="1:65" s="23" customFormat="1" ht="24.2" customHeight="1" x14ac:dyDescent="0.15">
      <c r="A123" s="17"/>
      <c r="B123" s="158"/>
      <c r="C123" s="171" t="s">
        <v>124</v>
      </c>
      <c r="D123" s="171" t="s">
        <v>105</v>
      </c>
      <c r="E123" s="172" t="s">
        <v>125</v>
      </c>
      <c r="F123" s="173" t="s">
        <v>126</v>
      </c>
      <c r="G123" s="174" t="s">
        <v>127</v>
      </c>
      <c r="H123" s="175">
        <v>5</v>
      </c>
      <c r="I123" s="176">
        <v>0</v>
      </c>
      <c r="J123" s="176">
        <f>ROUND(I123*H123,2)</f>
        <v>0</v>
      </c>
      <c r="K123" s="173"/>
      <c r="L123" s="177"/>
      <c r="M123" s="178"/>
      <c r="N123" s="179" t="s">
        <v>38</v>
      </c>
      <c r="O123" s="167">
        <v>0</v>
      </c>
      <c r="P123" s="167">
        <f>O123*H123</f>
        <v>0</v>
      </c>
      <c r="Q123" s="167">
        <v>0</v>
      </c>
      <c r="R123" s="167">
        <f>Q123*H123</f>
        <v>0</v>
      </c>
      <c r="S123" s="167">
        <v>0</v>
      </c>
      <c r="T123" s="168">
        <f>S123*H123</f>
        <v>0</v>
      </c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R123" s="169" t="s">
        <v>128</v>
      </c>
      <c r="AT123" s="169" t="s">
        <v>105</v>
      </c>
      <c r="AU123" s="169" t="s">
        <v>80</v>
      </c>
      <c r="AY123" s="4" t="s">
        <v>108</v>
      </c>
      <c r="BE123" s="170">
        <f>IF(N123="základní",J123,0)</f>
        <v>0</v>
      </c>
      <c r="BF123" s="170">
        <f>IF(N123="snížená",J123,0)</f>
        <v>0</v>
      </c>
      <c r="BG123" s="170">
        <f>IF(N123="zákl. přenesená",J123,0)</f>
        <v>0</v>
      </c>
      <c r="BH123" s="170">
        <f>IF(N123="sníž. přenesená",J123,0)</f>
        <v>0</v>
      </c>
      <c r="BI123" s="170">
        <f>IF(N123="nulová",J123,0)</f>
        <v>0</v>
      </c>
      <c r="BJ123" s="4" t="s">
        <v>78</v>
      </c>
      <c r="BK123" s="170">
        <f>ROUND(I123*H123,2)</f>
        <v>0</v>
      </c>
      <c r="BL123" s="4" t="s">
        <v>117</v>
      </c>
      <c r="BM123" s="169" t="s">
        <v>129</v>
      </c>
    </row>
    <row r="124" spans="1:65" s="23" customFormat="1" ht="14.45" customHeight="1" x14ac:dyDescent="0.15">
      <c r="A124" s="17"/>
      <c r="B124" s="158"/>
      <c r="C124" s="159" t="s">
        <v>130</v>
      </c>
      <c r="D124" s="159" t="s">
        <v>112</v>
      </c>
      <c r="E124" s="160" t="s">
        <v>131</v>
      </c>
      <c r="F124" s="161" t="s">
        <v>132</v>
      </c>
      <c r="G124" s="162" t="s">
        <v>115</v>
      </c>
      <c r="H124" s="163">
        <v>100</v>
      </c>
      <c r="I124" s="164">
        <v>0</v>
      </c>
      <c r="J124" s="164">
        <f>ROUND(I124*H124,2)</f>
        <v>0</v>
      </c>
      <c r="K124" s="161" t="s">
        <v>116</v>
      </c>
      <c r="L124" s="22"/>
      <c r="M124" s="165"/>
      <c r="N124" s="166" t="s">
        <v>38</v>
      </c>
      <c r="O124" s="167">
        <v>4.4999999999999998E-2</v>
      </c>
      <c r="P124" s="167">
        <f>O124*H124</f>
        <v>4.5</v>
      </c>
      <c r="Q124" s="167">
        <v>0</v>
      </c>
      <c r="R124" s="167">
        <f>Q124*H124</f>
        <v>0</v>
      </c>
      <c r="S124" s="167">
        <v>0</v>
      </c>
      <c r="T124" s="168">
        <f>S124*H124</f>
        <v>0</v>
      </c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R124" s="169" t="s">
        <v>117</v>
      </c>
      <c r="AT124" s="169" t="s">
        <v>112</v>
      </c>
      <c r="AU124" s="169" t="s">
        <v>80</v>
      </c>
      <c r="AY124" s="4" t="s">
        <v>108</v>
      </c>
      <c r="BE124" s="170">
        <f>IF(N124="základní",J124,0)</f>
        <v>0</v>
      </c>
      <c r="BF124" s="170">
        <f>IF(N124="snížená",J124,0)</f>
        <v>0</v>
      </c>
      <c r="BG124" s="170">
        <f>IF(N124="zákl. přenesená",J124,0)</f>
        <v>0</v>
      </c>
      <c r="BH124" s="170">
        <f>IF(N124="sníž. přenesená",J124,0)</f>
        <v>0</v>
      </c>
      <c r="BI124" s="170">
        <f>IF(N124="nulová",J124,0)</f>
        <v>0</v>
      </c>
      <c r="BJ124" s="4" t="s">
        <v>78</v>
      </c>
      <c r="BK124" s="170">
        <f>ROUND(I124*H124,2)</f>
        <v>0</v>
      </c>
      <c r="BL124" s="4" t="s">
        <v>117</v>
      </c>
      <c r="BM124" s="169" t="s">
        <v>133</v>
      </c>
    </row>
    <row r="125" spans="1:65" s="152" customFormat="1" ht="22.9" customHeight="1" x14ac:dyDescent="0.2">
      <c r="A125" s="142"/>
      <c r="B125" s="143"/>
      <c r="C125" s="142"/>
      <c r="D125" s="144" t="s">
        <v>72</v>
      </c>
      <c r="E125" s="156" t="s">
        <v>134</v>
      </c>
      <c r="F125" s="156" t="s">
        <v>135</v>
      </c>
      <c r="G125" s="142"/>
      <c r="H125" s="142"/>
      <c r="I125" s="142"/>
      <c r="J125" s="157">
        <f>BK125</f>
        <v>0</v>
      </c>
      <c r="K125" s="142"/>
      <c r="L125" s="147"/>
      <c r="M125" s="148"/>
      <c r="N125" s="149"/>
      <c r="O125" s="149"/>
      <c r="P125" s="150">
        <f>SUM(P126:P138)</f>
        <v>140.83653000000001</v>
      </c>
      <c r="Q125" s="149"/>
      <c r="R125" s="150">
        <f>SUM(R126:R138)</f>
        <v>1.9300000000000003E-4</v>
      </c>
      <c r="S125" s="149"/>
      <c r="T125" s="151">
        <f>SUM(T126:T138)</f>
        <v>0</v>
      </c>
      <c r="AR125" s="153" t="s">
        <v>107</v>
      </c>
      <c r="AT125" s="154" t="s">
        <v>72</v>
      </c>
      <c r="AU125" s="154" t="s">
        <v>78</v>
      </c>
      <c r="AY125" s="153" t="s">
        <v>108</v>
      </c>
      <c r="BK125" s="155">
        <f>SUM(BK126:BK138)</f>
        <v>0</v>
      </c>
    </row>
    <row r="126" spans="1:65" s="23" customFormat="1" ht="24.2" customHeight="1" x14ac:dyDescent="0.15">
      <c r="A126" s="17"/>
      <c r="B126" s="158"/>
      <c r="C126" s="159" t="s">
        <v>78</v>
      </c>
      <c r="D126" s="159" t="s">
        <v>112</v>
      </c>
      <c r="E126" s="160" t="s">
        <v>136</v>
      </c>
      <c r="F126" s="161" t="s">
        <v>137</v>
      </c>
      <c r="G126" s="162" t="s">
        <v>138</v>
      </c>
      <c r="H126" s="163">
        <v>0.1</v>
      </c>
      <c r="I126" s="164">
        <v>0</v>
      </c>
      <c r="J126" s="164">
        <f t="shared" ref="J126:J138" si="0">ROUND(I126*H126,2)</f>
        <v>0</v>
      </c>
      <c r="K126" s="161" t="s">
        <v>116</v>
      </c>
      <c r="L126" s="22"/>
      <c r="M126" s="165"/>
      <c r="N126" s="166" t="s">
        <v>38</v>
      </c>
      <c r="O126" s="167">
        <v>3.07</v>
      </c>
      <c r="P126" s="167">
        <f t="shared" ref="P126:P138" si="1">O126*H126</f>
        <v>0.307</v>
      </c>
      <c r="Q126" s="167">
        <v>1.9300000000000001E-3</v>
      </c>
      <c r="R126" s="167">
        <f t="shared" ref="R126:R138" si="2">Q126*H126</f>
        <v>1.9300000000000003E-4</v>
      </c>
      <c r="S126" s="167">
        <v>0</v>
      </c>
      <c r="T126" s="168">
        <f t="shared" ref="T126:T138" si="3">S126*H126</f>
        <v>0</v>
      </c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R126" s="169" t="s">
        <v>117</v>
      </c>
      <c r="AT126" s="169" t="s">
        <v>112</v>
      </c>
      <c r="AU126" s="169" t="s">
        <v>80</v>
      </c>
      <c r="AY126" s="4" t="s">
        <v>108</v>
      </c>
      <c r="BE126" s="170">
        <f t="shared" ref="BE126:BE138" si="4">IF(N126="základní",J126,0)</f>
        <v>0</v>
      </c>
      <c r="BF126" s="170">
        <f t="shared" ref="BF126:BF138" si="5">IF(N126="snížená",J126,0)</f>
        <v>0</v>
      </c>
      <c r="BG126" s="170">
        <f t="shared" ref="BG126:BG138" si="6">IF(N126="zákl. přenesená",J126,0)</f>
        <v>0</v>
      </c>
      <c r="BH126" s="170">
        <f t="shared" ref="BH126:BH138" si="7">IF(N126="sníž. přenesená",J126,0)</f>
        <v>0</v>
      </c>
      <c r="BI126" s="170">
        <f t="shared" ref="BI126:BI138" si="8">IF(N126="nulová",J126,0)</f>
        <v>0</v>
      </c>
      <c r="BJ126" s="4" t="s">
        <v>78</v>
      </c>
      <c r="BK126" s="170">
        <f t="shared" ref="BK126:BK138" si="9">ROUND(I126*H126,2)</f>
        <v>0</v>
      </c>
      <c r="BL126" s="4" t="s">
        <v>117</v>
      </c>
      <c r="BM126" s="169" t="s">
        <v>139</v>
      </c>
    </row>
    <row r="127" spans="1:65" s="23" customFormat="1" ht="24.2" customHeight="1" x14ac:dyDescent="0.15">
      <c r="A127" s="17"/>
      <c r="B127" s="158"/>
      <c r="C127" s="159" t="s">
        <v>80</v>
      </c>
      <c r="D127" s="159" t="s">
        <v>112</v>
      </c>
      <c r="E127" s="160" t="s">
        <v>140</v>
      </c>
      <c r="F127" s="161" t="s">
        <v>141</v>
      </c>
      <c r="G127" s="162" t="s">
        <v>115</v>
      </c>
      <c r="H127" s="163">
        <v>50</v>
      </c>
      <c r="I127" s="164">
        <v>0</v>
      </c>
      <c r="J127" s="164">
        <f t="shared" si="0"/>
        <v>0</v>
      </c>
      <c r="K127" s="161" t="s">
        <v>116</v>
      </c>
      <c r="L127" s="22"/>
      <c r="M127" s="165"/>
      <c r="N127" s="166" t="s">
        <v>38</v>
      </c>
      <c r="O127" s="167">
        <v>0.88700000000000001</v>
      </c>
      <c r="P127" s="167">
        <f t="shared" si="1"/>
        <v>44.35</v>
      </c>
      <c r="Q127" s="167">
        <v>0</v>
      </c>
      <c r="R127" s="167">
        <f t="shared" si="2"/>
        <v>0</v>
      </c>
      <c r="S127" s="167">
        <v>0</v>
      </c>
      <c r="T127" s="168">
        <f t="shared" si="3"/>
        <v>0</v>
      </c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R127" s="169" t="s">
        <v>117</v>
      </c>
      <c r="AT127" s="169" t="s">
        <v>112</v>
      </c>
      <c r="AU127" s="169" t="s">
        <v>80</v>
      </c>
      <c r="AY127" s="4" t="s">
        <v>108</v>
      </c>
      <c r="BE127" s="170">
        <f t="shared" si="4"/>
        <v>0</v>
      </c>
      <c r="BF127" s="170">
        <f t="shared" si="5"/>
        <v>0</v>
      </c>
      <c r="BG127" s="170">
        <f t="shared" si="6"/>
        <v>0</v>
      </c>
      <c r="BH127" s="170">
        <f t="shared" si="7"/>
        <v>0</v>
      </c>
      <c r="BI127" s="170">
        <f t="shared" si="8"/>
        <v>0</v>
      </c>
      <c r="BJ127" s="4" t="s">
        <v>78</v>
      </c>
      <c r="BK127" s="170">
        <f t="shared" si="9"/>
        <v>0</v>
      </c>
      <c r="BL127" s="4" t="s">
        <v>117</v>
      </c>
      <c r="BM127" s="169" t="s">
        <v>142</v>
      </c>
    </row>
    <row r="128" spans="1:65" s="23" customFormat="1" ht="24.2" customHeight="1" x14ac:dyDescent="0.15">
      <c r="A128" s="17"/>
      <c r="B128" s="158"/>
      <c r="C128" s="159" t="s">
        <v>107</v>
      </c>
      <c r="D128" s="159" t="s">
        <v>112</v>
      </c>
      <c r="E128" s="160" t="s">
        <v>143</v>
      </c>
      <c r="F128" s="161" t="s">
        <v>144</v>
      </c>
      <c r="G128" s="162" t="s">
        <v>115</v>
      </c>
      <c r="H128" s="163">
        <v>54</v>
      </c>
      <c r="I128" s="164">
        <v>0</v>
      </c>
      <c r="J128" s="164">
        <f t="shared" si="0"/>
        <v>0</v>
      </c>
      <c r="K128" s="161" t="s">
        <v>116</v>
      </c>
      <c r="L128" s="22"/>
      <c r="M128" s="165"/>
      <c r="N128" s="166" t="s">
        <v>38</v>
      </c>
      <c r="O128" s="167">
        <v>1.1830000000000001</v>
      </c>
      <c r="P128" s="167">
        <f t="shared" si="1"/>
        <v>63.882000000000005</v>
      </c>
      <c r="Q128" s="167">
        <v>0</v>
      </c>
      <c r="R128" s="167">
        <f t="shared" si="2"/>
        <v>0</v>
      </c>
      <c r="S128" s="167">
        <v>0</v>
      </c>
      <c r="T128" s="168">
        <f t="shared" si="3"/>
        <v>0</v>
      </c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R128" s="169" t="s">
        <v>117</v>
      </c>
      <c r="AT128" s="169" t="s">
        <v>112</v>
      </c>
      <c r="AU128" s="169" t="s">
        <v>80</v>
      </c>
      <c r="AY128" s="4" t="s">
        <v>108</v>
      </c>
      <c r="BE128" s="170">
        <f t="shared" si="4"/>
        <v>0</v>
      </c>
      <c r="BF128" s="170">
        <f t="shared" si="5"/>
        <v>0</v>
      </c>
      <c r="BG128" s="170">
        <f t="shared" si="6"/>
        <v>0</v>
      </c>
      <c r="BH128" s="170">
        <f t="shared" si="7"/>
        <v>0</v>
      </c>
      <c r="BI128" s="170">
        <f t="shared" si="8"/>
        <v>0</v>
      </c>
      <c r="BJ128" s="4" t="s">
        <v>78</v>
      </c>
      <c r="BK128" s="170">
        <f t="shared" si="9"/>
        <v>0</v>
      </c>
      <c r="BL128" s="4" t="s">
        <v>117</v>
      </c>
      <c r="BM128" s="169" t="s">
        <v>145</v>
      </c>
    </row>
    <row r="129" spans="1:65" s="23" customFormat="1" ht="24.2" customHeight="1" x14ac:dyDescent="0.15">
      <c r="A129" s="17"/>
      <c r="B129" s="158"/>
      <c r="C129" s="159" t="s">
        <v>146</v>
      </c>
      <c r="D129" s="159" t="s">
        <v>112</v>
      </c>
      <c r="E129" s="160" t="s">
        <v>147</v>
      </c>
      <c r="F129" s="161" t="s">
        <v>148</v>
      </c>
      <c r="G129" s="162" t="s">
        <v>149</v>
      </c>
      <c r="H129" s="163">
        <v>2.83</v>
      </c>
      <c r="I129" s="164">
        <v>0</v>
      </c>
      <c r="J129" s="164">
        <f t="shared" si="0"/>
        <v>0</v>
      </c>
      <c r="K129" s="161" t="s">
        <v>116</v>
      </c>
      <c r="L129" s="22"/>
      <c r="M129" s="165"/>
      <c r="N129" s="166" t="s">
        <v>38</v>
      </c>
      <c r="O129" s="167">
        <v>9.4E-2</v>
      </c>
      <c r="P129" s="167">
        <f t="shared" si="1"/>
        <v>0.26602000000000003</v>
      </c>
      <c r="Q129" s="167">
        <v>0</v>
      </c>
      <c r="R129" s="167">
        <f t="shared" si="2"/>
        <v>0</v>
      </c>
      <c r="S129" s="167">
        <v>0</v>
      </c>
      <c r="T129" s="168">
        <f t="shared" si="3"/>
        <v>0</v>
      </c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R129" s="169" t="s">
        <v>117</v>
      </c>
      <c r="AT129" s="169" t="s">
        <v>112</v>
      </c>
      <c r="AU129" s="169" t="s">
        <v>80</v>
      </c>
      <c r="AY129" s="4" t="s">
        <v>108</v>
      </c>
      <c r="BE129" s="170">
        <f t="shared" si="4"/>
        <v>0</v>
      </c>
      <c r="BF129" s="170">
        <f t="shared" si="5"/>
        <v>0</v>
      </c>
      <c r="BG129" s="170">
        <f t="shared" si="6"/>
        <v>0</v>
      </c>
      <c r="BH129" s="170">
        <f t="shared" si="7"/>
        <v>0</v>
      </c>
      <c r="BI129" s="170">
        <f t="shared" si="8"/>
        <v>0</v>
      </c>
      <c r="BJ129" s="4" t="s">
        <v>78</v>
      </c>
      <c r="BK129" s="170">
        <f t="shared" si="9"/>
        <v>0</v>
      </c>
      <c r="BL129" s="4" t="s">
        <v>117</v>
      </c>
      <c r="BM129" s="169" t="s">
        <v>150</v>
      </c>
    </row>
    <row r="130" spans="1:65" s="23" customFormat="1" ht="37.9" customHeight="1" x14ac:dyDescent="0.15">
      <c r="A130" s="17"/>
      <c r="B130" s="158"/>
      <c r="C130" s="159" t="s">
        <v>151</v>
      </c>
      <c r="D130" s="159" t="s">
        <v>112</v>
      </c>
      <c r="E130" s="160" t="s">
        <v>152</v>
      </c>
      <c r="F130" s="161" t="s">
        <v>153</v>
      </c>
      <c r="G130" s="162" t="s">
        <v>149</v>
      </c>
      <c r="H130" s="163">
        <v>56.6</v>
      </c>
      <c r="I130" s="164">
        <v>0</v>
      </c>
      <c r="J130" s="164">
        <f t="shared" si="0"/>
        <v>0</v>
      </c>
      <c r="K130" s="161" t="s">
        <v>116</v>
      </c>
      <c r="L130" s="22"/>
      <c r="M130" s="165"/>
      <c r="N130" s="166" t="s">
        <v>38</v>
      </c>
      <c r="O130" s="167">
        <v>1.2999999999999999E-2</v>
      </c>
      <c r="P130" s="167">
        <f t="shared" si="1"/>
        <v>0.73580000000000001</v>
      </c>
      <c r="Q130" s="167">
        <v>0</v>
      </c>
      <c r="R130" s="167">
        <f t="shared" si="2"/>
        <v>0</v>
      </c>
      <c r="S130" s="167">
        <v>0</v>
      </c>
      <c r="T130" s="168">
        <f t="shared" si="3"/>
        <v>0</v>
      </c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R130" s="169" t="s">
        <v>117</v>
      </c>
      <c r="AT130" s="169" t="s">
        <v>112</v>
      </c>
      <c r="AU130" s="169" t="s">
        <v>80</v>
      </c>
      <c r="AY130" s="4" t="s">
        <v>108</v>
      </c>
      <c r="BE130" s="170">
        <f t="shared" si="4"/>
        <v>0</v>
      </c>
      <c r="BF130" s="170">
        <f t="shared" si="5"/>
        <v>0</v>
      </c>
      <c r="BG130" s="170">
        <f t="shared" si="6"/>
        <v>0</v>
      </c>
      <c r="BH130" s="170">
        <f t="shared" si="7"/>
        <v>0</v>
      </c>
      <c r="BI130" s="170">
        <f t="shared" si="8"/>
        <v>0</v>
      </c>
      <c r="BJ130" s="4" t="s">
        <v>78</v>
      </c>
      <c r="BK130" s="170">
        <f t="shared" si="9"/>
        <v>0</v>
      </c>
      <c r="BL130" s="4" t="s">
        <v>117</v>
      </c>
      <c r="BM130" s="169" t="s">
        <v>154</v>
      </c>
    </row>
    <row r="131" spans="1:65" s="23" customFormat="1" ht="24.2" customHeight="1" x14ac:dyDescent="0.15">
      <c r="A131" s="17"/>
      <c r="B131" s="158"/>
      <c r="C131" s="159" t="s">
        <v>155</v>
      </c>
      <c r="D131" s="159" t="s">
        <v>112</v>
      </c>
      <c r="E131" s="160" t="s">
        <v>156</v>
      </c>
      <c r="F131" s="161" t="s">
        <v>157</v>
      </c>
      <c r="G131" s="162" t="s">
        <v>158</v>
      </c>
      <c r="H131" s="163">
        <v>2.83</v>
      </c>
      <c r="I131" s="164">
        <v>0</v>
      </c>
      <c r="J131" s="164">
        <f t="shared" si="0"/>
        <v>0</v>
      </c>
      <c r="K131" s="161" t="s">
        <v>116</v>
      </c>
      <c r="L131" s="22"/>
      <c r="M131" s="165"/>
      <c r="N131" s="166" t="s">
        <v>38</v>
      </c>
      <c r="O131" s="167">
        <v>0</v>
      </c>
      <c r="P131" s="167">
        <f t="shared" si="1"/>
        <v>0</v>
      </c>
      <c r="Q131" s="167">
        <v>0</v>
      </c>
      <c r="R131" s="167">
        <f t="shared" si="2"/>
        <v>0</v>
      </c>
      <c r="S131" s="167">
        <v>0</v>
      </c>
      <c r="T131" s="168">
        <f t="shared" si="3"/>
        <v>0</v>
      </c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R131" s="169" t="s">
        <v>117</v>
      </c>
      <c r="AT131" s="169" t="s">
        <v>112</v>
      </c>
      <c r="AU131" s="169" t="s">
        <v>80</v>
      </c>
      <c r="AY131" s="4" t="s">
        <v>108</v>
      </c>
      <c r="BE131" s="170">
        <f t="shared" si="4"/>
        <v>0</v>
      </c>
      <c r="BF131" s="170">
        <f t="shared" si="5"/>
        <v>0</v>
      </c>
      <c r="BG131" s="170">
        <f t="shared" si="6"/>
        <v>0</v>
      </c>
      <c r="BH131" s="170">
        <f t="shared" si="7"/>
        <v>0</v>
      </c>
      <c r="BI131" s="170">
        <f t="shared" si="8"/>
        <v>0</v>
      </c>
      <c r="BJ131" s="4" t="s">
        <v>78</v>
      </c>
      <c r="BK131" s="170">
        <f t="shared" si="9"/>
        <v>0</v>
      </c>
      <c r="BL131" s="4" t="s">
        <v>117</v>
      </c>
      <c r="BM131" s="169" t="s">
        <v>159</v>
      </c>
    </row>
    <row r="132" spans="1:65" s="23" customFormat="1" ht="24.2" customHeight="1" x14ac:dyDescent="0.15">
      <c r="A132" s="17"/>
      <c r="B132" s="158"/>
      <c r="C132" s="159" t="s">
        <v>160</v>
      </c>
      <c r="D132" s="159" t="s">
        <v>112</v>
      </c>
      <c r="E132" s="160" t="s">
        <v>161</v>
      </c>
      <c r="F132" s="161" t="s">
        <v>162</v>
      </c>
      <c r="G132" s="162" t="s">
        <v>149</v>
      </c>
      <c r="H132" s="163">
        <v>2.83</v>
      </c>
      <c r="I132" s="164">
        <v>0</v>
      </c>
      <c r="J132" s="164">
        <f t="shared" si="0"/>
        <v>0</v>
      </c>
      <c r="K132" s="161" t="s">
        <v>116</v>
      </c>
      <c r="L132" s="22"/>
      <c r="M132" s="165"/>
      <c r="N132" s="166" t="s">
        <v>38</v>
      </c>
      <c r="O132" s="167">
        <v>1.137</v>
      </c>
      <c r="P132" s="167">
        <f t="shared" si="1"/>
        <v>3.2177100000000003</v>
      </c>
      <c r="Q132" s="167">
        <v>0</v>
      </c>
      <c r="R132" s="167">
        <f t="shared" si="2"/>
        <v>0</v>
      </c>
      <c r="S132" s="167">
        <v>0</v>
      </c>
      <c r="T132" s="168">
        <f t="shared" si="3"/>
        <v>0</v>
      </c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R132" s="169" t="s">
        <v>117</v>
      </c>
      <c r="AT132" s="169" t="s">
        <v>112</v>
      </c>
      <c r="AU132" s="169" t="s">
        <v>80</v>
      </c>
      <c r="AY132" s="4" t="s">
        <v>108</v>
      </c>
      <c r="BE132" s="170">
        <f t="shared" si="4"/>
        <v>0</v>
      </c>
      <c r="BF132" s="170">
        <f t="shared" si="5"/>
        <v>0</v>
      </c>
      <c r="BG132" s="170">
        <f t="shared" si="6"/>
        <v>0</v>
      </c>
      <c r="BH132" s="170">
        <f t="shared" si="7"/>
        <v>0</v>
      </c>
      <c r="BI132" s="170">
        <f t="shared" si="8"/>
        <v>0</v>
      </c>
      <c r="BJ132" s="4" t="s">
        <v>78</v>
      </c>
      <c r="BK132" s="170">
        <f t="shared" si="9"/>
        <v>0</v>
      </c>
      <c r="BL132" s="4" t="s">
        <v>117</v>
      </c>
      <c r="BM132" s="169" t="s">
        <v>163</v>
      </c>
    </row>
    <row r="133" spans="1:65" s="23" customFormat="1" ht="24.2" customHeight="1" x14ac:dyDescent="0.15">
      <c r="A133" s="17"/>
      <c r="B133" s="158"/>
      <c r="C133" s="159" t="s">
        <v>164</v>
      </c>
      <c r="D133" s="159" t="s">
        <v>112</v>
      </c>
      <c r="E133" s="160" t="s">
        <v>165</v>
      </c>
      <c r="F133" s="161" t="s">
        <v>166</v>
      </c>
      <c r="G133" s="162" t="s">
        <v>115</v>
      </c>
      <c r="H133" s="163">
        <v>50</v>
      </c>
      <c r="I133" s="164">
        <v>0</v>
      </c>
      <c r="J133" s="164">
        <f t="shared" si="0"/>
        <v>0</v>
      </c>
      <c r="K133" s="161" t="s">
        <v>116</v>
      </c>
      <c r="L133" s="22"/>
      <c r="M133" s="165"/>
      <c r="N133" s="166" t="s">
        <v>38</v>
      </c>
      <c r="O133" s="167">
        <v>0.16400000000000001</v>
      </c>
      <c r="P133" s="167">
        <f t="shared" si="1"/>
        <v>8.2000000000000011</v>
      </c>
      <c r="Q133" s="167">
        <v>0</v>
      </c>
      <c r="R133" s="167">
        <f t="shared" si="2"/>
        <v>0</v>
      </c>
      <c r="S133" s="167">
        <v>0</v>
      </c>
      <c r="T133" s="168">
        <f t="shared" si="3"/>
        <v>0</v>
      </c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R133" s="169" t="s">
        <v>117</v>
      </c>
      <c r="AT133" s="169" t="s">
        <v>112</v>
      </c>
      <c r="AU133" s="169" t="s">
        <v>80</v>
      </c>
      <c r="AY133" s="4" t="s">
        <v>108</v>
      </c>
      <c r="BE133" s="170">
        <f t="shared" si="4"/>
        <v>0</v>
      </c>
      <c r="BF133" s="170">
        <f t="shared" si="5"/>
        <v>0</v>
      </c>
      <c r="BG133" s="170">
        <f t="shared" si="6"/>
        <v>0</v>
      </c>
      <c r="BH133" s="170">
        <f t="shared" si="7"/>
        <v>0</v>
      </c>
      <c r="BI133" s="170">
        <f t="shared" si="8"/>
        <v>0</v>
      </c>
      <c r="BJ133" s="4" t="s">
        <v>78</v>
      </c>
      <c r="BK133" s="170">
        <f t="shared" si="9"/>
        <v>0</v>
      </c>
      <c r="BL133" s="4" t="s">
        <v>117</v>
      </c>
      <c r="BM133" s="169" t="s">
        <v>167</v>
      </c>
    </row>
    <row r="134" spans="1:65" s="23" customFormat="1" ht="24.2" customHeight="1" x14ac:dyDescent="0.15">
      <c r="A134" s="17"/>
      <c r="B134" s="158"/>
      <c r="C134" s="159" t="s">
        <v>168</v>
      </c>
      <c r="D134" s="159" t="s">
        <v>112</v>
      </c>
      <c r="E134" s="160" t="s">
        <v>169</v>
      </c>
      <c r="F134" s="161" t="s">
        <v>170</v>
      </c>
      <c r="G134" s="162" t="s">
        <v>115</v>
      </c>
      <c r="H134" s="163">
        <v>54</v>
      </c>
      <c r="I134" s="164">
        <v>0</v>
      </c>
      <c r="J134" s="164">
        <f t="shared" si="0"/>
        <v>0</v>
      </c>
      <c r="K134" s="161" t="s">
        <v>116</v>
      </c>
      <c r="L134" s="22"/>
      <c r="M134" s="165"/>
      <c r="N134" s="166" t="s">
        <v>38</v>
      </c>
      <c r="O134" s="167">
        <v>0.218</v>
      </c>
      <c r="P134" s="167">
        <f t="shared" si="1"/>
        <v>11.772</v>
      </c>
      <c r="Q134" s="167">
        <v>0</v>
      </c>
      <c r="R134" s="167">
        <f t="shared" si="2"/>
        <v>0</v>
      </c>
      <c r="S134" s="167">
        <v>0</v>
      </c>
      <c r="T134" s="168">
        <f t="shared" si="3"/>
        <v>0</v>
      </c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R134" s="169" t="s">
        <v>117</v>
      </c>
      <c r="AT134" s="169" t="s">
        <v>112</v>
      </c>
      <c r="AU134" s="169" t="s">
        <v>80</v>
      </c>
      <c r="AY134" s="4" t="s">
        <v>108</v>
      </c>
      <c r="BE134" s="170">
        <f t="shared" si="4"/>
        <v>0</v>
      </c>
      <c r="BF134" s="170">
        <f t="shared" si="5"/>
        <v>0</v>
      </c>
      <c r="BG134" s="170">
        <f t="shared" si="6"/>
        <v>0</v>
      </c>
      <c r="BH134" s="170">
        <f t="shared" si="7"/>
        <v>0</v>
      </c>
      <c r="BI134" s="170">
        <f t="shared" si="8"/>
        <v>0</v>
      </c>
      <c r="BJ134" s="4" t="s">
        <v>78</v>
      </c>
      <c r="BK134" s="170">
        <f t="shared" si="9"/>
        <v>0</v>
      </c>
      <c r="BL134" s="4" t="s">
        <v>117</v>
      </c>
      <c r="BM134" s="169" t="s">
        <v>171</v>
      </c>
    </row>
    <row r="135" spans="1:65" s="23" customFormat="1" ht="24.2" customHeight="1" x14ac:dyDescent="0.15">
      <c r="A135" s="17"/>
      <c r="B135" s="158"/>
      <c r="C135" s="159" t="s">
        <v>7</v>
      </c>
      <c r="D135" s="159" t="s">
        <v>112</v>
      </c>
      <c r="E135" s="160" t="s">
        <v>172</v>
      </c>
      <c r="F135" s="161" t="s">
        <v>173</v>
      </c>
      <c r="G135" s="162" t="s">
        <v>174</v>
      </c>
      <c r="H135" s="163">
        <v>54</v>
      </c>
      <c r="I135" s="164">
        <v>0</v>
      </c>
      <c r="J135" s="164">
        <f t="shared" si="0"/>
        <v>0</v>
      </c>
      <c r="K135" s="161" t="s">
        <v>116</v>
      </c>
      <c r="L135" s="22"/>
      <c r="M135" s="165"/>
      <c r="N135" s="166" t="s">
        <v>38</v>
      </c>
      <c r="O135" s="167">
        <v>9.7000000000000003E-2</v>
      </c>
      <c r="P135" s="167">
        <f t="shared" si="1"/>
        <v>5.2380000000000004</v>
      </c>
      <c r="Q135" s="167">
        <v>0</v>
      </c>
      <c r="R135" s="167">
        <f t="shared" si="2"/>
        <v>0</v>
      </c>
      <c r="S135" s="167">
        <v>0</v>
      </c>
      <c r="T135" s="168">
        <f t="shared" si="3"/>
        <v>0</v>
      </c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R135" s="169" t="s">
        <v>117</v>
      </c>
      <c r="AT135" s="169" t="s">
        <v>112</v>
      </c>
      <c r="AU135" s="169" t="s">
        <v>80</v>
      </c>
      <c r="AY135" s="4" t="s">
        <v>108</v>
      </c>
      <c r="BE135" s="170">
        <f t="shared" si="4"/>
        <v>0</v>
      </c>
      <c r="BF135" s="170">
        <f t="shared" si="5"/>
        <v>0</v>
      </c>
      <c r="BG135" s="170">
        <f t="shared" si="6"/>
        <v>0</v>
      </c>
      <c r="BH135" s="170">
        <f t="shared" si="7"/>
        <v>0</v>
      </c>
      <c r="BI135" s="170">
        <f t="shared" si="8"/>
        <v>0</v>
      </c>
      <c r="BJ135" s="4" t="s">
        <v>78</v>
      </c>
      <c r="BK135" s="170">
        <f t="shared" si="9"/>
        <v>0</v>
      </c>
      <c r="BL135" s="4" t="s">
        <v>117</v>
      </c>
      <c r="BM135" s="169" t="s">
        <v>175</v>
      </c>
    </row>
    <row r="136" spans="1:65" s="23" customFormat="1" ht="24.2" customHeight="1" x14ac:dyDescent="0.15">
      <c r="A136" s="17"/>
      <c r="B136" s="158"/>
      <c r="C136" s="159" t="s">
        <v>176</v>
      </c>
      <c r="D136" s="159" t="s">
        <v>112</v>
      </c>
      <c r="E136" s="160" t="s">
        <v>177</v>
      </c>
      <c r="F136" s="161" t="s">
        <v>178</v>
      </c>
      <c r="G136" s="162" t="s">
        <v>115</v>
      </c>
      <c r="H136" s="163">
        <v>54</v>
      </c>
      <c r="I136" s="164">
        <v>0</v>
      </c>
      <c r="J136" s="164">
        <f t="shared" si="0"/>
        <v>0</v>
      </c>
      <c r="K136" s="161" t="s">
        <v>116</v>
      </c>
      <c r="L136" s="22"/>
      <c r="M136" s="165"/>
      <c r="N136" s="166" t="s">
        <v>38</v>
      </c>
      <c r="O136" s="167">
        <v>4.2000000000000003E-2</v>
      </c>
      <c r="P136" s="167">
        <f t="shared" si="1"/>
        <v>2.2680000000000002</v>
      </c>
      <c r="Q136" s="167">
        <v>0</v>
      </c>
      <c r="R136" s="167">
        <f t="shared" si="2"/>
        <v>0</v>
      </c>
      <c r="S136" s="167">
        <v>0</v>
      </c>
      <c r="T136" s="168">
        <f t="shared" si="3"/>
        <v>0</v>
      </c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R136" s="169" t="s">
        <v>117</v>
      </c>
      <c r="AT136" s="169" t="s">
        <v>112</v>
      </c>
      <c r="AU136" s="169" t="s">
        <v>80</v>
      </c>
      <c r="AY136" s="4" t="s">
        <v>108</v>
      </c>
      <c r="BE136" s="170">
        <f t="shared" si="4"/>
        <v>0</v>
      </c>
      <c r="BF136" s="170">
        <f t="shared" si="5"/>
        <v>0</v>
      </c>
      <c r="BG136" s="170">
        <f t="shared" si="6"/>
        <v>0</v>
      </c>
      <c r="BH136" s="170">
        <f t="shared" si="7"/>
        <v>0</v>
      </c>
      <c r="BI136" s="170">
        <f t="shared" si="8"/>
        <v>0</v>
      </c>
      <c r="BJ136" s="4" t="s">
        <v>78</v>
      </c>
      <c r="BK136" s="170">
        <f t="shared" si="9"/>
        <v>0</v>
      </c>
      <c r="BL136" s="4" t="s">
        <v>117</v>
      </c>
      <c r="BM136" s="169" t="s">
        <v>179</v>
      </c>
    </row>
    <row r="137" spans="1:65" s="23" customFormat="1" ht="24.2" customHeight="1" x14ac:dyDescent="0.15">
      <c r="A137" s="17"/>
      <c r="B137" s="158"/>
      <c r="C137" s="159" t="s">
        <v>180</v>
      </c>
      <c r="D137" s="159" t="s">
        <v>112</v>
      </c>
      <c r="E137" s="160" t="s">
        <v>181</v>
      </c>
      <c r="F137" s="161" t="s">
        <v>182</v>
      </c>
      <c r="G137" s="162" t="s">
        <v>115</v>
      </c>
      <c r="H137" s="163">
        <v>8</v>
      </c>
      <c r="I137" s="164">
        <v>0</v>
      </c>
      <c r="J137" s="164">
        <f t="shared" si="0"/>
        <v>0</v>
      </c>
      <c r="K137" s="161" t="s">
        <v>116</v>
      </c>
      <c r="L137" s="22"/>
      <c r="M137" s="165"/>
      <c r="N137" s="166" t="s">
        <v>38</v>
      </c>
      <c r="O137" s="167">
        <v>7.4999999999999997E-2</v>
      </c>
      <c r="P137" s="167">
        <f t="shared" si="1"/>
        <v>0.6</v>
      </c>
      <c r="Q137" s="167">
        <v>0</v>
      </c>
      <c r="R137" s="167">
        <f t="shared" si="2"/>
        <v>0</v>
      </c>
      <c r="S137" s="167">
        <v>0</v>
      </c>
      <c r="T137" s="168">
        <f t="shared" si="3"/>
        <v>0</v>
      </c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R137" s="169" t="s">
        <v>117</v>
      </c>
      <c r="AT137" s="169" t="s">
        <v>112</v>
      </c>
      <c r="AU137" s="169" t="s">
        <v>80</v>
      </c>
      <c r="AY137" s="4" t="s">
        <v>108</v>
      </c>
      <c r="BE137" s="170">
        <f t="shared" si="4"/>
        <v>0</v>
      </c>
      <c r="BF137" s="170">
        <f t="shared" si="5"/>
        <v>0</v>
      </c>
      <c r="BG137" s="170">
        <f t="shared" si="6"/>
        <v>0</v>
      </c>
      <c r="BH137" s="170">
        <f t="shared" si="7"/>
        <v>0</v>
      </c>
      <c r="BI137" s="170">
        <f t="shared" si="8"/>
        <v>0</v>
      </c>
      <c r="BJ137" s="4" t="s">
        <v>78</v>
      </c>
      <c r="BK137" s="170">
        <f t="shared" si="9"/>
        <v>0</v>
      </c>
      <c r="BL137" s="4" t="s">
        <v>117</v>
      </c>
      <c r="BM137" s="169" t="s">
        <v>183</v>
      </c>
    </row>
    <row r="138" spans="1:65" s="23" customFormat="1" ht="14.45" customHeight="1" x14ac:dyDescent="0.15">
      <c r="A138" s="17"/>
      <c r="B138" s="158"/>
      <c r="C138" s="171" t="s">
        <v>184</v>
      </c>
      <c r="D138" s="171" t="s">
        <v>105</v>
      </c>
      <c r="E138" s="172" t="s">
        <v>185</v>
      </c>
      <c r="F138" s="173" t="s">
        <v>186</v>
      </c>
      <c r="G138" s="174" t="s">
        <v>115</v>
      </c>
      <c r="H138" s="175">
        <v>8</v>
      </c>
      <c r="I138" s="176">
        <v>0</v>
      </c>
      <c r="J138" s="176">
        <f t="shared" si="0"/>
        <v>0</v>
      </c>
      <c r="K138" s="173"/>
      <c r="L138" s="177"/>
      <c r="M138" s="178"/>
      <c r="N138" s="179" t="s">
        <v>38</v>
      </c>
      <c r="O138" s="167">
        <v>0</v>
      </c>
      <c r="P138" s="167">
        <f t="shared" si="1"/>
        <v>0</v>
      </c>
      <c r="Q138" s="167">
        <v>0</v>
      </c>
      <c r="R138" s="167">
        <f t="shared" si="2"/>
        <v>0</v>
      </c>
      <c r="S138" s="167">
        <v>0</v>
      </c>
      <c r="T138" s="168">
        <f t="shared" si="3"/>
        <v>0</v>
      </c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R138" s="169" t="s">
        <v>128</v>
      </c>
      <c r="AT138" s="169" t="s">
        <v>105</v>
      </c>
      <c r="AU138" s="169" t="s">
        <v>80</v>
      </c>
      <c r="AY138" s="4" t="s">
        <v>108</v>
      </c>
      <c r="BE138" s="170">
        <f t="shared" si="4"/>
        <v>0</v>
      </c>
      <c r="BF138" s="170">
        <f t="shared" si="5"/>
        <v>0</v>
      </c>
      <c r="BG138" s="170">
        <f t="shared" si="6"/>
        <v>0</v>
      </c>
      <c r="BH138" s="170">
        <f t="shared" si="7"/>
        <v>0</v>
      </c>
      <c r="BI138" s="170">
        <f t="shared" si="8"/>
        <v>0</v>
      </c>
      <c r="BJ138" s="4" t="s">
        <v>78</v>
      </c>
      <c r="BK138" s="170">
        <f t="shared" si="9"/>
        <v>0</v>
      </c>
      <c r="BL138" s="4" t="s">
        <v>117</v>
      </c>
      <c r="BM138" s="169" t="s">
        <v>187</v>
      </c>
    </row>
    <row r="139" spans="1:65" s="152" customFormat="1" ht="25.9" customHeight="1" x14ac:dyDescent="0.2">
      <c r="A139" s="142"/>
      <c r="B139" s="143"/>
      <c r="C139" s="142"/>
      <c r="D139" s="144" t="s">
        <v>72</v>
      </c>
      <c r="E139" s="145" t="s">
        <v>188</v>
      </c>
      <c r="F139" s="145" t="s">
        <v>189</v>
      </c>
      <c r="G139" s="142"/>
      <c r="H139" s="142"/>
      <c r="I139" s="142"/>
      <c r="J139" s="146">
        <f>BK139</f>
        <v>0</v>
      </c>
      <c r="K139" s="142"/>
      <c r="L139" s="147"/>
      <c r="M139" s="148"/>
      <c r="N139" s="149"/>
      <c r="O139" s="149"/>
      <c r="P139" s="150">
        <f>P140</f>
        <v>15</v>
      </c>
      <c r="Q139" s="149"/>
      <c r="R139" s="150">
        <f>R140</f>
        <v>0</v>
      </c>
      <c r="S139" s="149"/>
      <c r="T139" s="151">
        <f>T140</f>
        <v>0</v>
      </c>
      <c r="AR139" s="153" t="s">
        <v>164</v>
      </c>
      <c r="AT139" s="154" t="s">
        <v>72</v>
      </c>
      <c r="AU139" s="154" t="s">
        <v>73</v>
      </c>
      <c r="AY139" s="153" t="s">
        <v>108</v>
      </c>
      <c r="BK139" s="155">
        <f>BK140</f>
        <v>0</v>
      </c>
    </row>
    <row r="140" spans="1:65" s="23" customFormat="1" ht="24.2" customHeight="1" x14ac:dyDescent="0.15">
      <c r="A140" s="17"/>
      <c r="B140" s="158"/>
      <c r="C140" s="159" t="s">
        <v>190</v>
      </c>
      <c r="D140" s="159" t="s">
        <v>112</v>
      </c>
      <c r="E140" s="160" t="s">
        <v>191</v>
      </c>
      <c r="F140" s="161" t="s">
        <v>192</v>
      </c>
      <c r="G140" s="162" t="s">
        <v>193</v>
      </c>
      <c r="H140" s="163">
        <v>15</v>
      </c>
      <c r="I140" s="164">
        <v>0</v>
      </c>
      <c r="J140" s="164">
        <f>ROUND(I140*H140,2)</f>
        <v>0</v>
      </c>
      <c r="K140" s="161" t="s">
        <v>116</v>
      </c>
      <c r="L140" s="22"/>
      <c r="M140" s="165"/>
      <c r="N140" s="166" t="s">
        <v>38</v>
      </c>
      <c r="O140" s="167">
        <v>1</v>
      </c>
      <c r="P140" s="167">
        <f>O140*H140</f>
        <v>15</v>
      </c>
      <c r="Q140" s="167">
        <v>0</v>
      </c>
      <c r="R140" s="167">
        <f>Q140*H140</f>
        <v>0</v>
      </c>
      <c r="S140" s="167">
        <v>0</v>
      </c>
      <c r="T140" s="168">
        <f>S140*H140</f>
        <v>0</v>
      </c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R140" s="169" t="s">
        <v>194</v>
      </c>
      <c r="AT140" s="169" t="s">
        <v>112</v>
      </c>
      <c r="AU140" s="169" t="s">
        <v>78</v>
      </c>
      <c r="AY140" s="4" t="s">
        <v>108</v>
      </c>
      <c r="BE140" s="170">
        <f>IF(N140="základní",J140,0)</f>
        <v>0</v>
      </c>
      <c r="BF140" s="170">
        <f>IF(N140="snížená",J140,0)</f>
        <v>0</v>
      </c>
      <c r="BG140" s="170">
        <f>IF(N140="zákl. přenesená",J140,0)</f>
        <v>0</v>
      </c>
      <c r="BH140" s="170">
        <f>IF(N140="sníž. přenesená",J140,0)</f>
        <v>0</v>
      </c>
      <c r="BI140" s="170">
        <f>IF(N140="nulová",J140,0)</f>
        <v>0</v>
      </c>
      <c r="BJ140" s="4" t="s">
        <v>78</v>
      </c>
      <c r="BK140" s="170">
        <f>ROUND(I140*H140,2)</f>
        <v>0</v>
      </c>
      <c r="BL140" s="4" t="s">
        <v>194</v>
      </c>
      <c r="BM140" s="169" t="s">
        <v>195</v>
      </c>
    </row>
    <row r="141" spans="1:65" s="152" customFormat="1" ht="25.9" customHeight="1" x14ac:dyDescent="0.2">
      <c r="A141" s="142"/>
      <c r="B141" s="143"/>
      <c r="C141" s="142"/>
      <c r="D141" s="144" t="s">
        <v>72</v>
      </c>
      <c r="E141" s="145" t="s">
        <v>196</v>
      </c>
      <c r="F141" s="145" t="s">
        <v>197</v>
      </c>
      <c r="G141" s="142"/>
      <c r="H141" s="142"/>
      <c r="I141" s="142"/>
      <c r="J141" s="146">
        <f>BK141</f>
        <v>0</v>
      </c>
      <c r="K141" s="142"/>
      <c r="L141" s="147"/>
      <c r="M141" s="148"/>
      <c r="N141" s="149"/>
      <c r="O141" s="149"/>
      <c r="P141" s="150">
        <f>P142</f>
        <v>0</v>
      </c>
      <c r="Q141" s="149"/>
      <c r="R141" s="150">
        <f>R142</f>
        <v>0</v>
      </c>
      <c r="S141" s="149"/>
      <c r="T141" s="151">
        <f>T142</f>
        <v>0</v>
      </c>
      <c r="AR141" s="153" t="s">
        <v>168</v>
      </c>
      <c r="AT141" s="154" t="s">
        <v>72</v>
      </c>
      <c r="AU141" s="154" t="s">
        <v>73</v>
      </c>
      <c r="AY141" s="153" t="s">
        <v>108</v>
      </c>
      <c r="BK141" s="155">
        <f>BK142</f>
        <v>0</v>
      </c>
    </row>
    <row r="142" spans="1:65" s="152" customFormat="1" ht="22.9" customHeight="1" x14ac:dyDescent="0.2">
      <c r="A142" s="142"/>
      <c r="B142" s="143"/>
      <c r="C142" s="142"/>
      <c r="D142" s="144" t="s">
        <v>72</v>
      </c>
      <c r="E142" s="156" t="s">
        <v>198</v>
      </c>
      <c r="F142" s="156" t="s">
        <v>199</v>
      </c>
      <c r="G142" s="142"/>
      <c r="H142" s="142"/>
      <c r="I142" s="142"/>
      <c r="J142" s="157">
        <f>BK142</f>
        <v>0</v>
      </c>
      <c r="K142" s="142"/>
      <c r="L142" s="147"/>
      <c r="M142" s="148"/>
      <c r="N142" s="149"/>
      <c r="O142" s="149"/>
      <c r="P142" s="150">
        <f>SUM(P143:P144)</f>
        <v>0</v>
      </c>
      <c r="Q142" s="149"/>
      <c r="R142" s="150">
        <f>SUM(R143:R144)</f>
        <v>0</v>
      </c>
      <c r="S142" s="149"/>
      <c r="T142" s="151">
        <f>SUM(T143:T144)</f>
        <v>0</v>
      </c>
      <c r="AR142" s="153" t="s">
        <v>168</v>
      </c>
      <c r="AT142" s="154" t="s">
        <v>72</v>
      </c>
      <c r="AU142" s="154" t="s">
        <v>78</v>
      </c>
      <c r="AY142" s="153" t="s">
        <v>108</v>
      </c>
      <c r="BK142" s="155">
        <f>SUM(BK143:BK144)</f>
        <v>0</v>
      </c>
    </row>
    <row r="143" spans="1:65" s="23" customFormat="1" ht="14.45" customHeight="1" x14ac:dyDescent="0.15">
      <c r="A143" s="17"/>
      <c r="B143" s="158"/>
      <c r="C143" s="159" t="s">
        <v>200</v>
      </c>
      <c r="D143" s="159" t="s">
        <v>112</v>
      </c>
      <c r="E143" s="160" t="s">
        <v>201</v>
      </c>
      <c r="F143" s="161" t="s">
        <v>202</v>
      </c>
      <c r="G143" s="162" t="s">
        <v>115</v>
      </c>
      <c r="H143" s="163">
        <v>54</v>
      </c>
      <c r="I143" s="164">
        <v>0</v>
      </c>
      <c r="J143" s="164">
        <f>ROUND(I143*H143,2)</f>
        <v>0</v>
      </c>
      <c r="K143" s="161" t="s">
        <v>116</v>
      </c>
      <c r="L143" s="22"/>
      <c r="M143" s="165"/>
      <c r="N143" s="166" t="s">
        <v>38</v>
      </c>
      <c r="O143" s="167">
        <v>0</v>
      </c>
      <c r="P143" s="167">
        <f>O143*H143</f>
        <v>0</v>
      </c>
      <c r="Q143" s="167">
        <v>0</v>
      </c>
      <c r="R143" s="167">
        <f>Q143*H143</f>
        <v>0</v>
      </c>
      <c r="S143" s="167">
        <v>0</v>
      </c>
      <c r="T143" s="168">
        <f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169" t="s">
        <v>203</v>
      </c>
      <c r="AT143" s="169" t="s">
        <v>112</v>
      </c>
      <c r="AU143" s="169" t="s">
        <v>80</v>
      </c>
      <c r="AY143" s="4" t="s">
        <v>108</v>
      </c>
      <c r="BE143" s="170">
        <f>IF(N143="základní",J143,0)</f>
        <v>0</v>
      </c>
      <c r="BF143" s="170">
        <f>IF(N143="snížená",J143,0)</f>
        <v>0</v>
      </c>
      <c r="BG143" s="170">
        <f>IF(N143="zákl. přenesená",J143,0)</f>
        <v>0</v>
      </c>
      <c r="BH143" s="170">
        <f>IF(N143="sníž. přenesená",J143,0)</f>
        <v>0</v>
      </c>
      <c r="BI143" s="170">
        <f>IF(N143="nulová",J143,0)</f>
        <v>0</v>
      </c>
      <c r="BJ143" s="4" t="s">
        <v>78</v>
      </c>
      <c r="BK143" s="170">
        <f>ROUND(I143*H143,2)</f>
        <v>0</v>
      </c>
      <c r="BL143" s="4" t="s">
        <v>203</v>
      </c>
      <c r="BM143" s="169" t="s">
        <v>204</v>
      </c>
    </row>
    <row r="144" spans="1:65" s="23" customFormat="1" ht="14.45" customHeight="1" x14ac:dyDescent="0.15">
      <c r="A144" s="17"/>
      <c r="B144" s="158"/>
      <c r="C144" s="159" t="s">
        <v>205</v>
      </c>
      <c r="D144" s="159" t="s">
        <v>112</v>
      </c>
      <c r="E144" s="160" t="s">
        <v>206</v>
      </c>
      <c r="F144" s="161" t="s">
        <v>207</v>
      </c>
      <c r="G144" s="162" t="s">
        <v>208</v>
      </c>
      <c r="H144" s="163">
        <v>1</v>
      </c>
      <c r="I144" s="164">
        <v>0</v>
      </c>
      <c r="J144" s="164">
        <f>ROUND(I144*H144,2)</f>
        <v>0</v>
      </c>
      <c r="K144" s="161" t="s">
        <v>116</v>
      </c>
      <c r="L144" s="22"/>
      <c r="M144" s="180"/>
      <c r="N144" s="181" t="s">
        <v>38</v>
      </c>
      <c r="O144" s="182">
        <v>0</v>
      </c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R144" s="169" t="s">
        <v>203</v>
      </c>
      <c r="AT144" s="169" t="s">
        <v>112</v>
      </c>
      <c r="AU144" s="169" t="s">
        <v>80</v>
      </c>
      <c r="AY144" s="4" t="s">
        <v>108</v>
      </c>
      <c r="BE144" s="170">
        <f>IF(N144="základní",J144,0)</f>
        <v>0</v>
      </c>
      <c r="BF144" s="170">
        <f>IF(N144="snížená",J144,0)</f>
        <v>0</v>
      </c>
      <c r="BG144" s="170">
        <f>IF(N144="zákl. přenesená",J144,0)</f>
        <v>0</v>
      </c>
      <c r="BH144" s="170">
        <f>IF(N144="sníž. přenesená",J144,0)</f>
        <v>0</v>
      </c>
      <c r="BI144" s="170">
        <f>IF(N144="nulová",J144,0)</f>
        <v>0</v>
      </c>
      <c r="BJ144" s="4" t="s">
        <v>78</v>
      </c>
      <c r="BK144" s="170">
        <f>ROUND(I144*H144,2)</f>
        <v>0</v>
      </c>
      <c r="BL144" s="4" t="s">
        <v>203</v>
      </c>
      <c r="BM144" s="169" t="s">
        <v>209</v>
      </c>
    </row>
    <row r="145" spans="1:31" s="23" customFormat="1" ht="6.95" customHeight="1" x14ac:dyDescent="0.15">
      <c r="A145" s="17"/>
      <c r="B145" s="37"/>
      <c r="C145" s="38"/>
      <c r="D145" s="38"/>
      <c r="E145" s="38"/>
      <c r="F145" s="38"/>
      <c r="G145" s="38"/>
      <c r="H145" s="38"/>
      <c r="I145" s="38"/>
      <c r="J145" s="38"/>
      <c r="K145" s="38"/>
      <c r="L145" s="22"/>
      <c r="M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</row>
  </sheetData>
  <autoFilter ref="C117:K144"/>
  <mergeCells count="6">
    <mergeCell ref="E110:H110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SSZ21_01 - Místní komunik...</vt:lpstr>
      <vt:lpstr>'Rekapitulace stavby'!Názvy_tisku</vt:lpstr>
      <vt:lpstr>'SSZ21_01 - Místní komunik...'!Názvy_tisku</vt:lpstr>
      <vt:lpstr>'Rekapitulace stavby'!Oblast_tisku</vt:lpstr>
      <vt:lpstr>'SSZ21_01 - Místní komunik...'!Oblast_tisku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Štěpán Hazdra</dc:creator>
  <dc:description/>
  <cp:lastModifiedBy>Horský Lukáš</cp:lastModifiedBy>
  <cp:revision>1</cp:revision>
  <dcterms:created xsi:type="dcterms:W3CDTF">2021-05-20T10:09:07Z</dcterms:created>
  <dcterms:modified xsi:type="dcterms:W3CDTF">2022-04-21T07:49:48Z</dcterms:modified>
  <dc:language>cs-CZ</dc:language>
</cp:coreProperties>
</file>